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C32" i="1"/>
  <c r="D26"/>
  <c r="C33"/>
  <c r="D33"/>
  <c r="E33"/>
  <c r="F33"/>
  <c r="C34"/>
  <c r="D34"/>
  <c r="E34"/>
  <c r="F34"/>
  <c r="C35"/>
  <c r="D35"/>
  <c r="E35"/>
  <c r="F35"/>
  <c r="D32"/>
  <c r="E32"/>
  <c r="F32"/>
  <c r="D25"/>
  <c r="D24"/>
  <c r="D23"/>
  <c r="F25" l="1"/>
  <c r="G25" s="1"/>
  <c r="F23"/>
  <c r="F26"/>
  <c r="G26" s="1"/>
  <c r="M40" s="1"/>
  <c r="F24"/>
  <c r="G24" s="1"/>
  <c r="G23"/>
  <c r="J40" s="1"/>
  <c r="J43"/>
  <c r="K42"/>
  <c r="K40"/>
  <c r="M41"/>
  <c r="J41"/>
  <c r="K43"/>
  <c r="L42"/>
  <c r="K41"/>
  <c r="M43"/>
  <c r="L43" l="1"/>
  <c r="J42"/>
  <c r="L34" s="1"/>
  <c r="L36" s="1"/>
  <c r="M42"/>
  <c r="L40"/>
  <c r="M32" s="1"/>
  <c r="K34"/>
  <c r="L41"/>
  <c r="K33" s="1"/>
  <c r="M35"/>
  <c r="K35"/>
  <c r="M33"/>
  <c r="J35"/>
  <c r="M34"/>
  <c r="J33"/>
  <c r="L33"/>
  <c r="J34"/>
  <c r="L35"/>
  <c r="K32"/>
  <c r="L32"/>
  <c r="J32" l="1"/>
  <c r="H23" s="1"/>
  <c r="I23" s="1"/>
  <c r="J36"/>
  <c r="H24"/>
  <c r="I24" s="1"/>
  <c r="H26"/>
  <c r="I26" s="1"/>
  <c r="H25"/>
  <c r="I25" s="1"/>
  <c r="K36"/>
  <c r="M36"/>
  <c r="T40" l="1"/>
  <c r="S41"/>
  <c r="R42"/>
  <c r="Q43"/>
  <c r="T43"/>
  <c r="R41"/>
  <c r="Q40"/>
  <c r="S40"/>
  <c r="T42"/>
  <c r="S43"/>
  <c r="Q42"/>
  <c r="S42"/>
  <c r="R43"/>
  <c r="R40"/>
  <c r="Q41"/>
  <c r="T41"/>
  <c r="Q33" l="1"/>
  <c r="R35"/>
  <c r="Q34"/>
  <c r="Q32"/>
  <c r="T34"/>
  <c r="T35"/>
  <c r="R34"/>
  <c r="T32"/>
  <c r="T33"/>
  <c r="R32"/>
  <c r="J24" s="1"/>
  <c r="K24" s="1"/>
  <c r="S34"/>
  <c r="S35"/>
  <c r="S32"/>
  <c r="R33"/>
  <c r="J23" s="1"/>
  <c r="K23" s="1"/>
  <c r="Q35"/>
  <c r="S33"/>
  <c r="Q36" l="1"/>
  <c r="AA43"/>
  <c r="Y41"/>
  <c r="Y47"/>
  <c r="X40"/>
  <c r="AA41"/>
  <c r="Y43"/>
  <c r="X41"/>
  <c r="X47"/>
  <c r="Z42"/>
  <c r="Y40"/>
  <c r="J25"/>
  <c r="K25" s="1"/>
  <c r="S36"/>
  <c r="J26"/>
  <c r="K26" s="1"/>
  <c r="R36"/>
  <c r="T36"/>
  <c r="Z48" l="1"/>
  <c r="Y49" s="1"/>
  <c r="Z41"/>
  <c r="Z33" s="1"/>
  <c r="X43"/>
  <c r="AA40"/>
  <c r="Y42"/>
  <c r="Z43"/>
  <c r="AA35" s="1"/>
  <c r="Z47"/>
  <c r="AA42"/>
  <c r="Z40"/>
  <c r="X42"/>
  <c r="AA50"/>
  <c r="X48"/>
  <c r="Y48"/>
  <c r="Y50"/>
  <c r="AA48"/>
  <c r="Z49"/>
  <c r="AA33"/>
  <c r="Y35"/>
  <c r="Y33" l="1"/>
  <c r="X33"/>
  <c r="Z32"/>
  <c r="Y34"/>
  <c r="X35"/>
  <c r="X49"/>
  <c r="I52" s="1"/>
  <c r="AA47"/>
  <c r="X50"/>
  <c r="Z50"/>
  <c r="AA49" s="1"/>
  <c r="X32"/>
  <c r="Y32"/>
  <c r="L24" s="1"/>
  <c r="Z34"/>
  <c r="I50"/>
  <c r="I51"/>
  <c r="X34"/>
  <c r="AA34"/>
  <c r="Z35"/>
  <c r="AA32"/>
  <c r="AA36" s="1"/>
  <c r="Y36" l="1"/>
  <c r="L25"/>
  <c r="Z36"/>
  <c r="D52"/>
  <c r="F52"/>
  <c r="J63"/>
  <c r="C52"/>
  <c r="E52"/>
  <c r="J62"/>
  <c r="D51"/>
  <c r="F51"/>
  <c r="C51"/>
  <c r="G51" s="1"/>
  <c r="K51" s="1"/>
  <c r="E51"/>
  <c r="L23"/>
  <c r="X36"/>
  <c r="E50"/>
  <c r="C50"/>
  <c r="J61"/>
  <c r="D50"/>
  <c r="F50"/>
  <c r="I53"/>
  <c r="L26"/>
  <c r="C67" l="1"/>
  <c r="J64"/>
  <c r="F67" s="1"/>
  <c r="D53"/>
  <c r="D54" s="1"/>
  <c r="D57" s="1"/>
  <c r="F53"/>
  <c r="C53"/>
  <c r="E53"/>
  <c r="G50"/>
  <c r="F54"/>
  <c r="F57" s="1"/>
  <c r="E54"/>
  <c r="E57" s="1"/>
  <c r="G52"/>
  <c r="K52" s="1"/>
  <c r="D67" l="1"/>
  <c r="G53"/>
  <c r="K53" s="1"/>
  <c r="C54"/>
  <c r="C57" s="1"/>
  <c r="E67"/>
  <c r="I62" s="1"/>
  <c r="K50"/>
  <c r="I63" l="1"/>
  <c r="G54"/>
  <c r="I64"/>
  <c r="C62"/>
  <c r="E62"/>
  <c r="J73"/>
  <c r="D62"/>
  <c r="F62"/>
  <c r="C64"/>
  <c r="E64"/>
  <c r="J75"/>
  <c r="D64"/>
  <c r="F64"/>
  <c r="J74"/>
  <c r="C63"/>
  <c r="E63"/>
  <c r="D63"/>
  <c r="F63"/>
  <c r="I61"/>
  <c r="J72" l="1"/>
  <c r="D61"/>
  <c r="D65" s="1"/>
  <c r="D68" s="1"/>
  <c r="F61"/>
  <c r="F65" s="1"/>
  <c r="F68" s="1"/>
  <c r="E61"/>
  <c r="E65" s="1"/>
  <c r="E68" s="1"/>
  <c r="C61"/>
  <c r="G63"/>
  <c r="K63" s="1"/>
  <c r="G64"/>
  <c r="K64" s="1"/>
  <c r="K62"/>
  <c r="G62"/>
  <c r="G61" l="1"/>
  <c r="C65"/>
  <c r="C68" s="1"/>
  <c r="E78"/>
  <c r="C78"/>
  <c r="F78"/>
  <c r="D78"/>
  <c r="I74" l="1"/>
  <c r="I72"/>
  <c r="I73"/>
  <c r="I75"/>
  <c r="G65"/>
  <c r="K61"/>
  <c r="D75" l="1"/>
  <c r="F75"/>
  <c r="C75"/>
  <c r="E75"/>
  <c r="E72"/>
  <c r="C72"/>
  <c r="D72"/>
  <c r="F72"/>
  <c r="D73"/>
  <c r="F73"/>
  <c r="C73"/>
  <c r="E73"/>
  <c r="D74"/>
  <c r="F74"/>
  <c r="C74"/>
  <c r="E74"/>
  <c r="G72" l="1"/>
  <c r="C76"/>
  <c r="C79" s="1"/>
  <c r="F76"/>
  <c r="F79" s="1"/>
  <c r="G74"/>
  <c r="K74" s="1"/>
  <c r="G73"/>
  <c r="K73" s="1"/>
  <c r="D76"/>
  <c r="D79" s="1"/>
  <c r="E76"/>
  <c r="E79" s="1"/>
  <c r="G75"/>
  <c r="K75" s="1"/>
  <c r="G76" l="1"/>
  <c r="K72"/>
</calcChain>
</file>

<file path=xl/sharedStrings.xml><?xml version="1.0" encoding="utf-8"?>
<sst xmlns="http://schemas.openxmlformats.org/spreadsheetml/2006/main" count="95" uniqueCount="63">
  <si>
    <r>
      <t>D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</si>
  <si>
    <r>
      <t>O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</si>
  <si>
    <t>Πίνακας Προέλευσης - Προορισμού έτους βάσης (2017)</t>
  </si>
  <si>
    <t>Πίνακας χρόνων μετακίνησης 2017</t>
  </si>
  <si>
    <r>
      <t>c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</si>
  <si>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O'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</si>
  <si>
    <r>
      <t>D'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</si>
  <si>
    <t>Ζώνες</t>
  </si>
  <si>
    <r>
      <t>c'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</si>
  <si>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t>Μελλοντικές -2035-παραγόμενες και ελκόμενες μετακινήσεις</t>
  </si>
  <si>
    <t>Πίνακας χρόνων μετακίνησης έτους σχεδιασμού-2035</t>
  </si>
  <si>
    <t>Βαθμονόμηση</t>
  </si>
  <si>
    <t>Πεδίο τιμών χρόνου</t>
  </si>
  <si>
    <t>5,1-10,0</t>
  </si>
  <si>
    <t>10,1-15,0</t>
  </si>
  <si>
    <t>15,0-20,0</t>
  </si>
  <si>
    <t>0,1-5,0</t>
  </si>
  <si>
    <t>Ζεύγη</t>
  </si>
  <si>
    <t>11, 22, 44</t>
  </si>
  <si>
    <t>12, 21, 24, 33, 42</t>
  </si>
  <si>
    <t>13, 31, 34, 43</t>
  </si>
  <si>
    <t>14, 23, 32, 41</t>
  </si>
  <si>
    <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0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</si>
  <si>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0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</si>
  <si>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t>n=1</t>
  </si>
  <si>
    <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</si>
  <si>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t>n=2</t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</si>
  <si>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</si>
  <si>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sz val="11"/>
        <color theme="1"/>
        <rFont val="Calibri"/>
        <family val="2"/>
        <charset val="161"/>
        <scheme val="minor"/>
      </rPr>
      <t>(c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</si>
  <si>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</si>
  <si>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</si>
  <si>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</si>
  <si>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sz val="11"/>
        <color theme="1"/>
        <rFont val="Calibri"/>
        <family val="2"/>
        <charset val="161"/>
        <scheme val="minor"/>
      </rPr>
      <t>(c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</si>
  <si>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</si>
  <si>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4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</si>
  <si>
    <r>
      <t>F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(c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)</t>
    </r>
  </si>
  <si>
    <t>n=3</t>
  </si>
  <si>
    <t>n=4</t>
  </si>
  <si>
    <r>
      <t>B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</si>
  <si>
    <r>
      <t>A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</si>
  <si>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</si>
  <si>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</si>
  <si>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</si>
  <si>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</si>
  <si>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</si>
  <si>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</si>
  <si>
    <r>
      <t>A</t>
    </r>
    <r>
      <rPr>
        <b/>
        <vertAlign val="subscript"/>
        <sz val="11"/>
        <color theme="1"/>
        <rFont val="Calibri"/>
        <family val="2"/>
        <charset val="161"/>
        <scheme val="minor"/>
      </rPr>
      <t xml:space="preserve">i </t>
    </r>
    <r>
      <rPr>
        <b/>
        <sz val="11"/>
        <color theme="1"/>
        <rFont val="Calibri"/>
        <family val="2"/>
        <charset val="161"/>
        <scheme val="minor"/>
      </rPr>
      <t>(n-1)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</si>
  <si>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/O'i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</si>
  <si>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/O'i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</si>
  <si>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j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/O'i</t>
    </r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</si>
  <si>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1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/D'j</t>
    </r>
  </si>
  <si>
    <t>-</t>
  </si>
  <si>
    <t>1η επανάληψη</t>
  </si>
  <si>
    <t>2η επανάληψη</t>
  </si>
  <si>
    <t>3η επανάληψη</t>
  </si>
  <si>
    <t>Μελλοντικό Μητρώο</t>
  </si>
  <si>
    <r>
      <t>F</t>
    </r>
    <r>
      <rPr>
        <b/>
        <vertAlign val="subscript"/>
        <sz val="11"/>
        <color theme="1"/>
        <rFont val="Calibri"/>
        <family val="2"/>
        <charset val="161"/>
        <scheme val="minor"/>
      </rPr>
      <t>m</t>
    </r>
    <r>
      <rPr>
        <b/>
        <sz val="11"/>
        <color theme="1"/>
        <rFont val="Calibri"/>
        <family val="2"/>
        <charset val="161"/>
        <scheme val="minor"/>
      </rPr>
      <t>(c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)</t>
    </r>
  </si>
  <si>
    <t>12, 21, 22, 44</t>
  </si>
  <si>
    <t>11, 24, 33, 42</t>
  </si>
  <si>
    <t>13, 31, 41, 14</t>
  </si>
  <si>
    <t>23, 32, 34, 43</t>
  </si>
  <si>
    <t xml:space="preserve">Για το έτος πρόβλεψης </t>
  </si>
  <si>
    <r>
      <t>Σ</t>
    </r>
    <r>
      <rPr>
        <b/>
        <vertAlign val="subscript"/>
        <sz val="11"/>
        <color theme="1"/>
        <rFont val="Calibri"/>
        <family val="2"/>
        <charset val="161"/>
        <scheme val="minor"/>
      </rPr>
      <t>i</t>
    </r>
    <r>
      <rPr>
        <b/>
        <sz val="11"/>
        <color theme="1"/>
        <rFont val="Calibri"/>
        <family val="2"/>
        <charset val="161"/>
        <scheme val="minor"/>
      </rPr>
      <t>Τ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vertAlign val="subscript"/>
        <sz val="11"/>
        <color theme="1"/>
        <rFont val="Calibri"/>
        <family val="2"/>
        <charset val="161"/>
        <scheme val="minor"/>
      </rPr>
      <t>ij</t>
    </r>
    <r>
      <rPr>
        <b/>
        <sz val="11"/>
        <color theme="1"/>
        <rFont val="Calibri"/>
        <family val="2"/>
        <charset val="161"/>
        <scheme val="minor"/>
      </rPr>
      <t>/D'j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</si>
</sst>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 diagonalDown="1"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thin">
        <color auto="1"/>
      </diagonal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3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1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16" xfId="0" applyFont="1" applyBorder="1" applyAlignment="1">
      <alignment horizontal="center" vertical="center"/>
    </xf>
    <xf numFmtId="0" fontId="0" fillId="0" borderId="16" xfId="0" applyBorder="1"/>
    <xf numFmtId="0" fontId="0" fillId="0" borderId="21" xfId="0" applyBorder="1"/>
    <xf numFmtId="0" fontId="0" fillId="0" borderId="22" xfId="0" applyBorder="1"/>
    <xf numFmtId="0" fontId="0" fillId="3" borderId="7" xfId="0" applyFill="1" applyBorder="1"/>
    <xf numFmtId="0" fontId="0" fillId="2" borderId="3" xfId="0" applyFill="1" applyBorder="1"/>
    <xf numFmtId="0" fontId="0" fillId="2" borderId="7" xfId="0" applyFill="1" applyBorder="1"/>
    <xf numFmtId="0" fontId="0" fillId="3" borderId="4" xfId="0" applyFill="1" applyBorder="1"/>
    <xf numFmtId="0" fontId="0" fillId="3" borderId="6" xfId="0" applyFill="1" applyBorder="1"/>
    <xf numFmtId="0" fontId="0" fillId="4" borderId="4" xfId="0" applyFill="1" applyBorder="1"/>
    <xf numFmtId="0" fontId="0" fillId="4" borderId="6" xfId="0" applyFill="1" applyBorder="1"/>
    <xf numFmtId="0" fontId="0" fillId="5" borderId="7" xfId="0" applyFill="1" applyBorder="1"/>
    <xf numFmtId="1" fontId="0" fillId="0" borderId="3" xfId="0" applyNumberFormat="1" applyFill="1" applyBorder="1"/>
    <xf numFmtId="0" fontId="0" fillId="0" borderId="16" xfId="0" applyFill="1" applyBorder="1"/>
    <xf numFmtId="1" fontId="0" fillId="2" borderId="3" xfId="0" applyNumberFormat="1" applyFill="1" applyBorder="1"/>
    <xf numFmtId="1" fontId="0" fillId="3" borderId="4" xfId="0" applyNumberFormat="1" applyFill="1" applyBorder="1"/>
    <xf numFmtId="1" fontId="0" fillId="4" borderId="4" xfId="0" applyNumberFormat="1" applyFill="1" applyBorder="1"/>
    <xf numFmtId="1" fontId="0" fillId="5" borderId="5" xfId="0" applyNumberFormat="1" applyFill="1" applyBorder="1"/>
    <xf numFmtId="1" fontId="0" fillId="3" borderId="6" xfId="0" applyNumberFormat="1" applyFill="1" applyBorder="1"/>
    <xf numFmtId="1" fontId="0" fillId="2" borderId="7" xfId="0" applyNumberFormat="1" applyFill="1" applyBorder="1"/>
    <xf numFmtId="1" fontId="0" fillId="5" borderId="7" xfId="0" applyNumberFormat="1" applyFill="1" applyBorder="1"/>
    <xf numFmtId="1" fontId="0" fillId="3" borderId="8" xfId="0" applyNumberFormat="1" applyFill="1" applyBorder="1"/>
    <xf numFmtId="1" fontId="0" fillId="4" borderId="6" xfId="0" applyNumberFormat="1" applyFill="1" applyBorder="1"/>
    <xf numFmtId="1" fontId="0" fillId="3" borderId="7" xfId="0" applyNumberFormat="1" applyFill="1" applyBorder="1"/>
    <xf numFmtId="1" fontId="0" fillId="4" borderId="8" xfId="0" applyNumberFormat="1" applyFill="1" applyBorder="1"/>
    <xf numFmtId="1" fontId="0" fillId="5" borderId="9" xfId="0" applyNumberFormat="1" applyFill="1" applyBorder="1"/>
    <xf numFmtId="1" fontId="0" fillId="3" borderId="10" xfId="0" applyNumberFormat="1" applyFill="1" applyBorder="1"/>
    <xf numFmtId="1" fontId="0" fillId="4" borderId="10" xfId="0" applyNumberFormat="1" applyFill="1" applyBorder="1"/>
    <xf numFmtId="1" fontId="0" fillId="2" borderId="11" xfId="0" applyNumberFormat="1" applyFill="1" applyBorder="1"/>
    <xf numFmtId="164" fontId="0" fillId="2" borderId="3" xfId="0" applyNumberFormat="1" applyFill="1" applyBorder="1"/>
    <xf numFmtId="164" fontId="0" fillId="3" borderId="4" xfId="0" applyNumberFormat="1" applyFill="1" applyBorder="1"/>
    <xf numFmtId="164" fontId="0" fillId="4" borderId="4" xfId="0" applyNumberFormat="1" applyFill="1" applyBorder="1"/>
    <xf numFmtId="164" fontId="0" fillId="5" borderId="5" xfId="0" applyNumberFormat="1" applyFill="1" applyBorder="1"/>
    <xf numFmtId="164" fontId="0" fillId="3" borderId="6" xfId="0" applyNumberFormat="1" applyFill="1" applyBorder="1"/>
    <xf numFmtId="164" fontId="0" fillId="2" borderId="7" xfId="0" applyNumberFormat="1" applyFill="1" applyBorder="1"/>
    <xf numFmtId="164" fontId="0" fillId="5" borderId="7" xfId="0" applyNumberFormat="1" applyFill="1" applyBorder="1"/>
    <xf numFmtId="164" fontId="0" fillId="3" borderId="8" xfId="0" applyNumberFormat="1" applyFill="1" applyBorder="1"/>
    <xf numFmtId="164" fontId="0" fillId="4" borderId="6" xfId="0" applyNumberFormat="1" applyFill="1" applyBorder="1"/>
    <xf numFmtId="164" fontId="0" fillId="3" borderId="7" xfId="0" applyNumberFormat="1" applyFill="1" applyBorder="1"/>
    <xf numFmtId="164" fontId="0" fillId="4" borderId="8" xfId="0" applyNumberFormat="1" applyFill="1" applyBorder="1"/>
    <xf numFmtId="164" fontId="0" fillId="5" borderId="9" xfId="0" applyNumberFormat="1" applyFill="1" applyBorder="1"/>
    <xf numFmtId="164" fontId="0" fillId="3" borderId="10" xfId="0" applyNumberFormat="1" applyFill="1" applyBorder="1"/>
    <xf numFmtId="164" fontId="0" fillId="4" borderId="10" xfId="0" applyNumberFormat="1" applyFill="1" applyBorder="1"/>
    <xf numFmtId="164" fontId="0" fillId="2" borderId="11" xfId="0" applyNumberFormat="1" applyFill="1" applyBorder="1"/>
    <xf numFmtId="164" fontId="0" fillId="0" borderId="3" xfId="0" applyNumberFormat="1" applyFill="1" applyBorder="1"/>
    <xf numFmtId="164" fontId="0" fillId="0" borderId="4" xfId="0" applyNumberFormat="1" applyFill="1" applyBorder="1"/>
    <xf numFmtId="164" fontId="0" fillId="0" borderId="5" xfId="0" applyNumberFormat="1" applyFill="1" applyBorder="1"/>
    <xf numFmtId="164" fontId="0" fillId="0" borderId="6" xfId="0" applyNumberFormat="1" applyFill="1" applyBorder="1"/>
    <xf numFmtId="164" fontId="0" fillId="0" borderId="7" xfId="0" applyNumberFormat="1" applyFill="1" applyBorder="1"/>
    <xf numFmtId="164" fontId="0" fillId="0" borderId="8" xfId="0" applyNumberFormat="1" applyFill="1" applyBorder="1"/>
    <xf numFmtId="164" fontId="0" fillId="0" borderId="9" xfId="0" applyNumberFormat="1" applyFill="1" applyBorder="1"/>
    <xf numFmtId="164" fontId="0" fillId="0" borderId="10" xfId="0" applyNumberFormat="1" applyFill="1" applyBorder="1"/>
    <xf numFmtId="164" fontId="0" fillId="0" borderId="11" xfId="0" applyNumberFormat="1" applyFill="1" applyBorder="1"/>
    <xf numFmtId="1" fontId="0" fillId="0" borderId="4" xfId="0" applyNumberFormat="1" applyFill="1" applyBorder="1"/>
    <xf numFmtId="1" fontId="0" fillId="0" borderId="6" xfId="0" applyNumberFormat="1" applyFill="1" applyBorder="1"/>
    <xf numFmtId="1" fontId="0" fillId="0" borderId="7" xfId="0" applyNumberFormat="1" applyFill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6" borderId="4" xfId="0" applyFill="1" applyBorder="1"/>
    <xf numFmtId="0" fontId="0" fillId="6" borderId="7" xfId="0" applyFill="1" applyBorder="1"/>
    <xf numFmtId="0" fontId="0" fillId="6" borderId="6" xfId="0" applyFill="1" applyBorder="1"/>
    <xf numFmtId="0" fontId="1" fillId="7" borderId="1" xfId="0" applyFont="1" applyFill="1" applyBorder="1" applyAlignment="1">
      <alignment horizontal="center" vertical="center"/>
    </xf>
    <xf numFmtId="0" fontId="0" fillId="0" borderId="0" xfId="0" applyFill="1"/>
    <xf numFmtId="0" fontId="0" fillId="8" borderId="23" xfId="0" applyFill="1" applyBorder="1"/>
    <xf numFmtId="0" fontId="0" fillId="8" borderId="24" xfId="0" applyFill="1" applyBorder="1"/>
    <xf numFmtId="0" fontId="0" fillId="8" borderId="27" xfId="0" applyFill="1" applyBorder="1"/>
    <xf numFmtId="0" fontId="0" fillId="8" borderId="29" xfId="0" applyFill="1" applyBorder="1"/>
    <xf numFmtId="1" fontId="0" fillId="8" borderId="31" xfId="0" applyNumberFormat="1" applyFill="1" applyBorder="1"/>
    <xf numFmtId="1" fontId="0" fillId="8" borderId="32" xfId="0" applyNumberFormat="1" applyFill="1" applyBorder="1"/>
    <xf numFmtId="1" fontId="0" fillId="8" borderId="28" xfId="0" applyNumberFormat="1" applyFill="1" applyBorder="1"/>
    <xf numFmtId="0" fontId="0" fillId="8" borderId="25" xfId="0" applyFill="1" applyBorder="1"/>
    <xf numFmtId="0" fontId="0" fillId="8" borderId="26" xfId="0" applyFill="1" applyBorder="1"/>
    <xf numFmtId="0" fontId="0" fillId="8" borderId="28" xfId="0" applyFill="1" applyBorder="1"/>
    <xf numFmtId="0" fontId="1" fillId="0" borderId="17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0" fillId="2" borderId="34" xfId="0" applyFill="1" applyBorder="1"/>
    <xf numFmtId="0" fontId="0" fillId="3" borderId="35" xfId="0" applyFill="1" applyBorder="1"/>
    <xf numFmtId="0" fontId="0" fillId="4" borderId="35" xfId="0" applyFill="1" applyBorder="1"/>
    <xf numFmtId="0" fontId="0" fillId="5" borderId="27" xfId="0" applyFill="1" applyBorder="1"/>
    <xf numFmtId="1" fontId="0" fillId="0" borderId="4" xfId="0" applyNumberFormat="1" applyBorder="1"/>
    <xf numFmtId="164" fontId="0" fillId="0" borderId="4" xfId="0" applyNumberFormat="1" applyBorder="1"/>
    <xf numFmtId="1" fontId="0" fillId="0" borderId="7" xfId="0" applyNumberFormat="1" applyBorder="1"/>
    <xf numFmtId="164" fontId="0" fillId="0" borderId="7" xfId="0" applyNumberFormat="1" applyBorder="1"/>
    <xf numFmtId="1" fontId="0" fillId="0" borderId="10" xfId="0" applyNumberFormat="1" applyBorder="1"/>
    <xf numFmtId="164" fontId="0" fillId="0" borderId="10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38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30" xfId="0" applyNumberFormat="1" applyBorder="1"/>
    <xf numFmtId="164" fontId="0" fillId="9" borderId="34" xfId="0" applyNumberFormat="1" applyFill="1" applyBorder="1"/>
    <xf numFmtId="164" fontId="0" fillId="9" borderId="35" xfId="0" applyNumberFormat="1" applyFill="1" applyBorder="1"/>
    <xf numFmtId="164" fontId="0" fillId="9" borderId="27" xfId="0" applyNumberFormat="1" applyFill="1" applyBorder="1"/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5" borderId="14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8" xfId="0" applyFill="1" applyBorder="1"/>
    <xf numFmtId="0" fontId="0" fillId="3" borderId="19" xfId="0" applyFill="1" applyBorder="1"/>
    <xf numFmtId="0" fontId="0" fillId="4" borderId="19" xfId="0" applyFill="1" applyBorder="1"/>
    <xf numFmtId="0" fontId="0" fillId="2" borderId="20" xfId="0" applyFill="1" applyBorder="1"/>
    <xf numFmtId="0" fontId="0" fillId="8" borderId="34" xfId="0" applyFill="1" applyBorder="1"/>
    <xf numFmtId="0" fontId="0" fillId="8" borderId="35" xfId="0" applyFill="1" applyBorder="1"/>
    <xf numFmtId="0" fontId="0" fillId="8" borderId="31" xfId="0" applyFill="1" applyBorder="1"/>
    <xf numFmtId="0" fontId="0" fillId="8" borderId="32" xfId="0" applyFill="1" applyBorder="1"/>
    <xf numFmtId="0" fontId="0" fillId="8" borderId="43" xfId="0" applyFill="1" applyBorder="1"/>
    <xf numFmtId="0" fontId="0" fillId="8" borderId="1" xfId="0" applyFill="1" applyBorder="1"/>
    <xf numFmtId="165" fontId="0" fillId="0" borderId="6" xfId="0" applyNumberFormat="1" applyBorder="1"/>
    <xf numFmtId="165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80"/>
  <sheetViews>
    <sheetView tabSelected="1" topLeftCell="A48" workbookViewId="0">
      <selection activeCell="B59" sqref="B59:K68"/>
    </sheetView>
  </sheetViews>
  <sheetFormatPr defaultRowHeight="15"/>
  <cols>
    <col min="2" max="2" width="9.7109375" customWidth="1"/>
    <col min="3" max="3" width="15.140625" customWidth="1"/>
    <col min="4" max="4" width="9.28515625" bestFit="1" customWidth="1"/>
    <col min="9" max="9" width="13.28515625" customWidth="1"/>
    <col min="10" max="10" width="11" bestFit="1" customWidth="1"/>
  </cols>
  <sheetData>
    <row r="1" spans="2:14">
      <c r="B1" t="s">
        <v>2</v>
      </c>
      <c r="I1" t="s">
        <v>3</v>
      </c>
    </row>
    <row r="2" spans="2:14" ht="15.75" thickBot="1"/>
    <row r="3" spans="2:14" ht="19.5" thickTop="1" thickBot="1">
      <c r="B3" s="2"/>
      <c r="C3" s="1">
        <v>1</v>
      </c>
      <c r="D3" s="1">
        <v>2</v>
      </c>
      <c r="E3" s="1">
        <v>3</v>
      </c>
      <c r="F3" s="1">
        <v>4</v>
      </c>
      <c r="G3" s="94" t="s">
        <v>1</v>
      </c>
      <c r="I3" s="1" t="s">
        <v>4</v>
      </c>
      <c r="J3" s="1">
        <v>1</v>
      </c>
      <c r="K3" s="1">
        <v>2</v>
      </c>
      <c r="L3" s="1">
        <v>3</v>
      </c>
      <c r="M3" s="12">
        <v>4</v>
      </c>
      <c r="N3" s="15"/>
    </row>
    <row r="4" spans="2:14" ht="16.5" thickTop="1" thickBot="1">
      <c r="B4" s="1">
        <v>1</v>
      </c>
      <c r="C4" s="26">
        <v>350</v>
      </c>
      <c r="D4" s="28">
        <v>660</v>
      </c>
      <c r="E4" s="30">
        <v>505</v>
      </c>
      <c r="F4" s="135">
        <v>225</v>
      </c>
      <c r="G4" s="142">
        <v>1740</v>
      </c>
      <c r="I4" s="1">
        <v>1</v>
      </c>
      <c r="J4" s="3">
        <v>5</v>
      </c>
      <c r="K4" s="4">
        <v>6</v>
      </c>
      <c r="L4" s="4">
        <v>11</v>
      </c>
      <c r="M4" s="13">
        <v>16</v>
      </c>
      <c r="N4" s="16"/>
    </row>
    <row r="5" spans="2:14" ht="16.5" thickTop="1" thickBot="1">
      <c r="B5" s="1">
        <v>2</v>
      </c>
      <c r="C5" s="29">
        <v>600</v>
      </c>
      <c r="D5" s="27">
        <v>420</v>
      </c>
      <c r="E5" s="32">
        <v>175</v>
      </c>
      <c r="F5" s="136">
        <v>850</v>
      </c>
      <c r="G5" s="143">
        <v>2045</v>
      </c>
      <c r="I5" s="1">
        <v>2</v>
      </c>
      <c r="J5" s="6">
        <v>6</v>
      </c>
      <c r="K5" s="7">
        <v>4</v>
      </c>
      <c r="L5" s="7">
        <v>18</v>
      </c>
      <c r="M5" s="14">
        <v>7</v>
      </c>
      <c r="N5" s="16"/>
    </row>
    <row r="6" spans="2:14" ht="16.5" thickTop="1" thickBot="1">
      <c r="B6" s="1">
        <v>3</v>
      </c>
      <c r="C6" s="31">
        <v>450</v>
      </c>
      <c r="D6" s="32">
        <v>150</v>
      </c>
      <c r="E6" s="25">
        <v>600</v>
      </c>
      <c r="F6" s="137">
        <v>600</v>
      </c>
      <c r="G6" s="143">
        <v>1800</v>
      </c>
      <c r="I6" s="1">
        <v>3</v>
      </c>
      <c r="J6" s="6">
        <v>11</v>
      </c>
      <c r="K6" s="7">
        <v>18</v>
      </c>
      <c r="L6" s="7">
        <v>7</v>
      </c>
      <c r="M6" s="14">
        <v>13</v>
      </c>
      <c r="N6" s="16"/>
    </row>
    <row r="7" spans="2:14" ht="16.5" thickTop="1" thickBot="1">
      <c r="B7" s="1">
        <v>4</v>
      </c>
      <c r="C7" s="138">
        <v>190</v>
      </c>
      <c r="D7" s="139">
        <v>780</v>
      </c>
      <c r="E7" s="140">
        <v>565</v>
      </c>
      <c r="F7" s="141">
        <v>405</v>
      </c>
      <c r="G7" s="146">
        <v>1940</v>
      </c>
      <c r="I7" s="94">
        <v>4</v>
      </c>
      <c r="J7" s="18">
        <v>16</v>
      </c>
      <c r="K7" s="19">
        <v>7</v>
      </c>
      <c r="L7" s="19">
        <v>13</v>
      </c>
      <c r="M7" s="20">
        <v>2</v>
      </c>
      <c r="N7" s="16"/>
    </row>
    <row r="8" spans="2:14" ht="19.5" thickTop="1" thickBot="1">
      <c r="B8" s="12" t="s">
        <v>0</v>
      </c>
      <c r="C8" s="144">
        <v>1590</v>
      </c>
      <c r="D8" s="145">
        <v>2010</v>
      </c>
      <c r="E8" s="145">
        <v>1845</v>
      </c>
      <c r="F8" s="93">
        <v>2080</v>
      </c>
      <c r="G8" s="147">
        <v>7525</v>
      </c>
      <c r="I8" s="21"/>
      <c r="J8" s="22"/>
      <c r="K8" s="22"/>
      <c r="L8" s="22"/>
      <c r="M8" s="22"/>
      <c r="N8" s="17"/>
    </row>
    <row r="9" spans="2:14" ht="15.75" thickTop="1"/>
    <row r="10" spans="2:14">
      <c r="B10" t="s">
        <v>9</v>
      </c>
      <c r="I10" t="s">
        <v>10</v>
      </c>
    </row>
    <row r="11" spans="2:14" ht="15.75" thickBot="1"/>
    <row r="12" spans="2:14" ht="19.5" thickTop="1" thickBot="1">
      <c r="B12" s="1" t="s">
        <v>7</v>
      </c>
      <c r="C12" s="1" t="s">
        <v>5</v>
      </c>
      <c r="D12" s="1" t="s">
        <v>6</v>
      </c>
      <c r="I12" s="1" t="s">
        <v>8</v>
      </c>
      <c r="J12" s="1">
        <v>1</v>
      </c>
      <c r="K12" s="1">
        <v>2</v>
      </c>
      <c r="L12" s="1">
        <v>3</v>
      </c>
      <c r="M12" s="1">
        <v>4</v>
      </c>
    </row>
    <row r="13" spans="2:14" ht="16.5" thickTop="1" thickBot="1">
      <c r="B13" s="1">
        <v>1</v>
      </c>
      <c r="C13" s="3">
        <v>1479</v>
      </c>
      <c r="D13" s="5">
        <v>1988</v>
      </c>
      <c r="I13" s="1">
        <v>1</v>
      </c>
      <c r="J13" s="3">
        <v>6</v>
      </c>
      <c r="K13" s="4">
        <v>5</v>
      </c>
      <c r="L13" s="4">
        <v>13</v>
      </c>
      <c r="M13" s="24">
        <v>13</v>
      </c>
    </row>
    <row r="14" spans="2:14" ht="16.5" thickTop="1" thickBot="1">
      <c r="B14" s="1">
        <v>2</v>
      </c>
      <c r="C14" s="6">
        <v>2761</v>
      </c>
      <c r="D14" s="8">
        <v>3317</v>
      </c>
      <c r="I14" s="1">
        <v>2</v>
      </c>
      <c r="J14" s="6">
        <v>5</v>
      </c>
      <c r="K14" s="7">
        <v>5</v>
      </c>
      <c r="L14" s="7">
        <v>20</v>
      </c>
      <c r="M14" s="8">
        <v>6</v>
      </c>
    </row>
    <row r="15" spans="2:14" ht="16.5" thickTop="1" thickBot="1">
      <c r="B15" s="1">
        <v>3</v>
      </c>
      <c r="C15" s="6">
        <v>2790</v>
      </c>
      <c r="D15" s="8">
        <v>1384</v>
      </c>
      <c r="I15" s="1">
        <v>3</v>
      </c>
      <c r="J15" s="6">
        <v>13</v>
      </c>
      <c r="K15" s="7">
        <v>20</v>
      </c>
      <c r="L15" s="7">
        <v>8</v>
      </c>
      <c r="M15" s="8">
        <v>16</v>
      </c>
    </row>
    <row r="16" spans="2:14" ht="16.5" thickTop="1" thickBot="1">
      <c r="B16" s="1">
        <v>4</v>
      </c>
      <c r="C16" s="9">
        <v>2231</v>
      </c>
      <c r="D16" s="11">
        <v>3016</v>
      </c>
      <c r="I16" s="1">
        <v>4</v>
      </c>
      <c r="J16" s="23">
        <v>13</v>
      </c>
      <c r="K16" s="10">
        <v>6</v>
      </c>
      <c r="L16" s="10">
        <v>16</v>
      </c>
      <c r="M16" s="11">
        <v>2</v>
      </c>
    </row>
    <row r="17" spans="2:28" ht="15.75" thickTop="1"/>
    <row r="19" spans="2:28">
      <c r="B19" t="s">
        <v>11</v>
      </c>
    </row>
    <row r="20" spans="2:28" ht="15.75" thickBot="1"/>
    <row r="21" spans="2:28" ht="18.75" customHeight="1" thickTop="1">
      <c r="B21" s="131" t="s">
        <v>12</v>
      </c>
      <c r="C21" s="127" t="s">
        <v>17</v>
      </c>
      <c r="D21" s="127" t="s">
        <v>22</v>
      </c>
      <c r="E21" s="127" t="s">
        <v>23</v>
      </c>
      <c r="F21" s="127" t="s">
        <v>25</v>
      </c>
      <c r="G21" s="127" t="s">
        <v>27</v>
      </c>
      <c r="H21" s="127" t="s">
        <v>29</v>
      </c>
      <c r="I21" s="127" t="s">
        <v>30</v>
      </c>
      <c r="J21" s="133" t="s">
        <v>31</v>
      </c>
      <c r="K21" s="127" t="s">
        <v>33</v>
      </c>
      <c r="L21" s="129" t="s">
        <v>34</v>
      </c>
    </row>
    <row r="22" spans="2:28" ht="15.75" thickBot="1">
      <c r="B22" s="132"/>
      <c r="C22" s="128"/>
      <c r="D22" s="128"/>
      <c r="E22" s="128"/>
      <c r="F22" s="128"/>
      <c r="G22" s="128"/>
      <c r="H22" s="128"/>
      <c r="I22" s="128"/>
      <c r="J22" s="134"/>
      <c r="K22" s="128"/>
      <c r="L22" s="130"/>
    </row>
    <row r="23" spans="2:28" ht="15.75" thickTop="1">
      <c r="B23" s="95" t="s">
        <v>16</v>
      </c>
      <c r="C23" s="99" t="s">
        <v>18</v>
      </c>
      <c r="D23" s="3">
        <f>C4+D5+F7</f>
        <v>1175</v>
      </c>
      <c r="E23" s="4">
        <v>1</v>
      </c>
      <c r="F23" s="103">
        <f>C32+D33+F35</f>
        <v>1450.1328903654485</v>
      </c>
      <c r="G23" s="104">
        <f>E23*D23/F23</f>
        <v>0.81027056748150017</v>
      </c>
      <c r="H23" s="103">
        <f>J32+K33+M35</f>
        <v>1188.123438643267</v>
      </c>
      <c r="I23" s="104">
        <f>G23*D23/H23</f>
        <v>0.80132070946932998</v>
      </c>
      <c r="J23" s="109">
        <f>Q32+R33+T35</f>
        <v>1176.0103466750897</v>
      </c>
      <c r="K23" s="115">
        <f>I23*D23/J23</f>
        <v>0.80063227019089855</v>
      </c>
      <c r="L23" s="112">
        <f>X32+Y33+AA35</f>
        <v>1175.1704948426584</v>
      </c>
    </row>
    <row r="24" spans="2:28">
      <c r="B24" s="96" t="s">
        <v>13</v>
      </c>
      <c r="C24" s="100" t="s">
        <v>19</v>
      </c>
      <c r="D24" s="6">
        <f>C5+D4+F5+E6+D7</f>
        <v>3490</v>
      </c>
      <c r="E24" s="7">
        <v>1</v>
      </c>
      <c r="F24" s="105">
        <f>C33+D32+E34+F33+D35</f>
        <v>2421.654485049834</v>
      </c>
      <c r="G24" s="106">
        <f t="shared" ref="G24:G26" si="0">E24*D24/F24</f>
        <v>1.4411634779220708</v>
      </c>
      <c r="H24" s="105">
        <f>J33+K32+L34+M33+K35</f>
        <v>3484.5407066744492</v>
      </c>
      <c r="I24" s="106">
        <f t="shared" ref="I24:I26" si="1">G24*D24/H24</f>
        <v>1.4434213749645639</v>
      </c>
      <c r="J24" s="110">
        <f>R32+Q33+S34+R35+T33</f>
        <v>3491.0871363013453</v>
      </c>
      <c r="K24" s="116">
        <f t="shared" ref="K24:K26" si="2">I24*D24/J24</f>
        <v>1.4429718886831862</v>
      </c>
      <c r="L24" s="113">
        <f>X33+Y32+Z34+AA33+Y35</f>
        <v>3490.2839039534647</v>
      </c>
    </row>
    <row r="25" spans="2:28">
      <c r="B25" s="97" t="s">
        <v>14</v>
      </c>
      <c r="C25" s="101" t="s">
        <v>20</v>
      </c>
      <c r="D25" s="6">
        <f>C6+E4+F6+E7</f>
        <v>2120</v>
      </c>
      <c r="E25" s="7">
        <v>1</v>
      </c>
      <c r="F25" s="105">
        <f>C34+F34+E32+E35</f>
        <v>1780.1461794019933</v>
      </c>
      <c r="G25" s="106">
        <f t="shared" si="0"/>
        <v>1.1909134342619965</v>
      </c>
      <c r="H25" s="105">
        <f>J34+L32+M34+L35</f>
        <v>2111.70479573484</v>
      </c>
      <c r="I25" s="106">
        <f t="shared" si="1"/>
        <v>1.1955915835086524</v>
      </c>
      <c r="J25" s="110">
        <f>S32+T34+S35+Q34</f>
        <v>2117.9385998055191</v>
      </c>
      <c r="K25" s="116">
        <f t="shared" si="2"/>
        <v>1.1967552587554187</v>
      </c>
      <c r="L25" s="113">
        <f>Z32+AA34+Z35+X34</f>
        <v>2119.5514334676791</v>
      </c>
    </row>
    <row r="26" spans="2:28" ht="15.75" thickBot="1">
      <c r="B26" s="98" t="s">
        <v>15</v>
      </c>
      <c r="C26" s="102" t="s">
        <v>21</v>
      </c>
      <c r="D26" s="9">
        <f>F4+E5+D6+C7</f>
        <v>740</v>
      </c>
      <c r="E26" s="10">
        <v>1</v>
      </c>
      <c r="F26" s="107">
        <f>C35+D34+E33+F32</f>
        <v>1873.0664451827245</v>
      </c>
      <c r="G26" s="108">
        <f t="shared" si="0"/>
        <v>0.39507407860686455</v>
      </c>
      <c r="H26" s="107">
        <f>J35+K34+L33+M32</f>
        <v>740.63105894744285</v>
      </c>
      <c r="I26" s="108">
        <f t="shared" si="1"/>
        <v>0.39473745346915839</v>
      </c>
      <c r="J26" s="111">
        <f>T32+S33+R34+Q35</f>
        <v>739.96391721804639</v>
      </c>
      <c r="K26" s="117">
        <f t="shared" si="2"/>
        <v>0.39475670200970342</v>
      </c>
      <c r="L26" s="114">
        <f>X35+Y34+Z33+AA32</f>
        <v>739.99416773619726</v>
      </c>
    </row>
    <row r="27" spans="2:28" ht="15.75" thickTop="1"/>
    <row r="30" spans="2:28" ht="15.75" thickBot="1"/>
    <row r="31" spans="2:28" ht="19.5" thickTop="1" thickBot="1">
      <c r="B31" s="1" t="s">
        <v>24</v>
      </c>
      <c r="C31" s="1">
        <v>1</v>
      </c>
      <c r="D31" s="1">
        <v>2</v>
      </c>
      <c r="E31" s="1">
        <v>3</v>
      </c>
      <c r="F31" s="1">
        <v>4</v>
      </c>
      <c r="G31" s="1" t="s">
        <v>1</v>
      </c>
      <c r="I31" s="1" t="s">
        <v>26</v>
      </c>
      <c r="J31" s="1">
        <v>1</v>
      </c>
      <c r="K31" s="1">
        <v>2</v>
      </c>
      <c r="L31" s="1">
        <v>3</v>
      </c>
      <c r="M31" s="1">
        <v>4</v>
      </c>
      <c r="N31" s="1" t="s">
        <v>1</v>
      </c>
      <c r="P31" s="1" t="s">
        <v>36</v>
      </c>
      <c r="Q31" s="1">
        <v>1</v>
      </c>
      <c r="R31" s="1">
        <v>2</v>
      </c>
      <c r="S31" s="1">
        <v>3</v>
      </c>
      <c r="T31" s="1">
        <v>4</v>
      </c>
      <c r="U31" s="1" t="s">
        <v>1</v>
      </c>
      <c r="W31" s="1" t="s">
        <v>37</v>
      </c>
      <c r="X31" s="1">
        <v>1</v>
      </c>
      <c r="Y31" s="1">
        <v>2</v>
      </c>
      <c r="Z31" s="1">
        <v>3</v>
      </c>
      <c r="AA31" s="1">
        <v>4</v>
      </c>
      <c r="AB31" s="1" t="s">
        <v>1</v>
      </c>
    </row>
    <row r="32" spans="2:28" ht="16.5" thickTop="1" thickBot="1">
      <c r="B32" s="1">
        <v>1</v>
      </c>
      <c r="C32" s="35">
        <f>$G32*C$36/SUM($C$36:$F$36)</f>
        <v>367.65448504983391</v>
      </c>
      <c r="D32" s="36">
        <f t="shared" ref="D32:F35" si="3">$G32*D$36/SUM($C$36:$F$36)</f>
        <v>464.77076411960132</v>
      </c>
      <c r="E32" s="37">
        <f t="shared" si="3"/>
        <v>426.61794019933552</v>
      </c>
      <c r="F32" s="38">
        <f t="shared" si="3"/>
        <v>480.95681063122925</v>
      </c>
      <c r="G32" s="84">
        <v>1740</v>
      </c>
      <c r="I32" s="1">
        <v>1</v>
      </c>
      <c r="J32" s="35">
        <f>$G32*C$36*J40/($C$36*$J40+$D$36*$K40+$E$36*$L40+$F$36*$M40)</f>
        <v>311.17107904838235</v>
      </c>
      <c r="K32" s="36">
        <f t="shared" ref="K32:M32" si="4">$G32*D$36*K40/($C$36*$J40+$D$36*$K40+$E$36*$L40+$F$36*$M40)</f>
        <v>699.65081262494198</v>
      </c>
      <c r="L32" s="37">
        <f t="shared" si="4"/>
        <v>530.69940743136669</v>
      </c>
      <c r="M32" s="38">
        <f t="shared" si="4"/>
        <v>198.47870089530903</v>
      </c>
      <c r="N32" s="84">
        <v>1740</v>
      </c>
      <c r="P32" s="1">
        <v>1</v>
      </c>
      <c r="Q32" s="35">
        <f>$G32*C$36*Q40/($C$36*$Q40+$D$36*$R40+$E$36*$S40+$F$36*$T40)</f>
        <v>307.80927151146244</v>
      </c>
      <c r="R32" s="36">
        <f>$G32*D$36*R40/($C$36*$Q40+$D$36*$R40+$E$36*$S40+$F$36*$T40)</f>
        <v>700.91829453704759</v>
      </c>
      <c r="S32" s="37">
        <f t="shared" ref="S32:T32" si="5">$G32*E$36*S40/($C$36*$Q40+$D$36*$R40+$E$36*$S40+$F$36*$T40)</f>
        <v>532.91436308488642</v>
      </c>
      <c r="T32" s="38">
        <f t="shared" si="5"/>
        <v>198.35807086660378</v>
      </c>
      <c r="U32" s="84">
        <v>1740</v>
      </c>
      <c r="W32" s="1">
        <v>1</v>
      </c>
      <c r="X32" s="35">
        <f>$G32*C$36*X40/($C$36*$X40+$D$36*$Y40+$E$36*$Z40+$F$36*$AA40)</f>
        <v>307.53675573716379</v>
      </c>
      <c r="Y32" s="36">
        <f t="shared" ref="Y32:AA32" si="6">$G32*D$36*Y40/($C$36*$X40+$D$36*$Y40+$E$36*$Z40+$F$36*$AA40)</f>
        <v>700.68164581463168</v>
      </c>
      <c r="Z32" s="37">
        <f t="shared" si="6"/>
        <v>533.41905854874119</v>
      </c>
      <c r="AA32" s="38">
        <f t="shared" si="6"/>
        <v>198.36253989946309</v>
      </c>
      <c r="AB32" s="84">
        <v>1740</v>
      </c>
    </row>
    <row r="33" spans="1:28" ht="16.5" thickTop="1" thickBot="1">
      <c r="B33" s="1">
        <v>2</v>
      </c>
      <c r="C33" s="39">
        <f t="shared" ref="C33:C35" si="7">$G33*C$36/SUM($C$36:$F$36)</f>
        <v>432.09966777408636</v>
      </c>
      <c r="D33" s="40">
        <f t="shared" si="3"/>
        <v>546.23920265780725</v>
      </c>
      <c r="E33" s="41">
        <f t="shared" si="3"/>
        <v>501.39867109634554</v>
      </c>
      <c r="F33" s="42">
        <f t="shared" si="3"/>
        <v>565.26245847176085</v>
      </c>
      <c r="G33" s="85">
        <v>2045</v>
      </c>
      <c r="I33" s="1">
        <v>2</v>
      </c>
      <c r="J33" s="39">
        <f t="shared" ref="J33:J35" si="8">$G33*C$36*J41/($C$36*$J41+$D$36*$K41+$E$36*$L41+$F$36*$M41)</f>
        <v>612.82131825517592</v>
      </c>
      <c r="K33" s="40">
        <f t="shared" ref="K33:K35" si="9">$G33*D$36*K41/($C$36*$J41+$D$36*$K41+$E$36*$L41+$F$36*$M41)</f>
        <v>435.5616295020231</v>
      </c>
      <c r="L33" s="41">
        <f t="shared" ref="L33:L35" si="10">$G33*E$36*L41/($C$36*$J41+$D$36*$K41+$E$36*$L41+$F$36*$M41)</f>
        <v>194.9388497454637</v>
      </c>
      <c r="M33" s="42">
        <f t="shared" ref="M33:M35" si="11">$G33*F$36*M41/($C$36*$J41+$D$36*$K41+$E$36*$L41+$F$36*$M41)</f>
        <v>801.678202497337</v>
      </c>
      <c r="N33" s="85">
        <v>2045</v>
      </c>
      <c r="P33" s="1">
        <v>2</v>
      </c>
      <c r="Q33" s="39">
        <f>$G33*C$36*Q41/($C$36*$Q41+$D$36*$R41+$E$36*$S41+$F$36*$T41)</f>
        <v>614.61123096622077</v>
      </c>
      <c r="R33" s="40">
        <f>$G33*D$36*R41/($C$36*$Q41+$D$36*$R41+$E$36*$S41+$F$36*$T41)</f>
        <v>431.33297385794083</v>
      </c>
      <c r="S33" s="41">
        <f>$G33*E$36*S41/($C$36*$Q41+$D$36*$R41+$E$36*$S41+$F$36*$T41)</f>
        <v>195.03607164770031</v>
      </c>
      <c r="T33" s="42">
        <f t="shared" ref="T33:T35" si="12">$G33*F$36*T41/($C$36*$Q41+$D$36*$R41+$E$36*$S41+$F$36*$T41)</f>
        <v>804.01972352813789</v>
      </c>
      <c r="U33" s="85">
        <v>2045</v>
      </c>
      <c r="W33" s="1">
        <v>2</v>
      </c>
      <c r="X33" s="39">
        <f t="shared" ref="X33:X35" si="13">$G33*C$36*X41/($C$36*$X41+$D$36*$Y41+$E$36*$Z41+$F$36*$AA41)</f>
        <v>614.66114300984532</v>
      </c>
      <c r="Y33" s="40">
        <f t="shared" ref="Y33:Y35" si="14">$G33*D$36*Y41/($C$36*$X41+$D$36*$Y41+$E$36*$Z41+$F$36*$AA41)</f>
        <v>431.13165636075001</v>
      </c>
      <c r="Z33" s="41">
        <f t="shared" ref="Z33:Z35" si="15">$G33*E$36*Z41/($C$36*$X41+$D$36*$Y41+$E$36*$Z41+$F$36*$AA41)</f>
        <v>195.12218335866351</v>
      </c>
      <c r="AA33" s="42">
        <f t="shared" ref="AA33:AA35" si="16">$G33*F$36*AA41/($C$36*$X41+$D$36*$Y41+$E$36*$Z41+$F$36*$AA41)</f>
        <v>804.0850172707411</v>
      </c>
      <c r="AB33" s="85">
        <v>2045</v>
      </c>
    </row>
    <row r="34" spans="1:28" ht="16.5" thickTop="1" thickBot="1">
      <c r="B34" s="1">
        <v>3</v>
      </c>
      <c r="C34" s="43">
        <f t="shared" si="7"/>
        <v>380.33222591362124</v>
      </c>
      <c r="D34" s="41">
        <f t="shared" si="3"/>
        <v>480.79734219269102</v>
      </c>
      <c r="E34" s="44">
        <f t="shared" si="3"/>
        <v>441.32890365448503</v>
      </c>
      <c r="F34" s="45">
        <f t="shared" si="3"/>
        <v>497.54152823920265</v>
      </c>
      <c r="G34" s="85">
        <v>1800</v>
      </c>
      <c r="I34" s="1">
        <v>3</v>
      </c>
      <c r="J34" s="43">
        <f t="shared" si="8"/>
        <v>435.65003760690001</v>
      </c>
      <c r="K34" s="41">
        <f t="shared" si="9"/>
        <v>182.69852051523958</v>
      </c>
      <c r="L34" s="44">
        <f t="shared" si="10"/>
        <v>611.74447444241878</v>
      </c>
      <c r="M34" s="45">
        <f t="shared" si="11"/>
        <v>569.90696743544152</v>
      </c>
      <c r="N34" s="85">
        <v>1800</v>
      </c>
      <c r="P34" s="1">
        <v>3</v>
      </c>
      <c r="Q34" s="43">
        <f>$G34*C$36*Q42/($C$36*$Q42+$D$36*$R42+$E$36*$S42+$F$36*$T42)</f>
        <v>436.20957364280133</v>
      </c>
      <c r="R34" s="41">
        <f t="shared" ref="R34:R35" si="17">$G34*D$36*R42/($C$36*$Q42+$D$36*$R42+$E$36*$S42+$F$36*$T42)</f>
        <v>182.06212691593601</v>
      </c>
      <c r="S34" s="44">
        <f t="shared" ref="S34:S35" si="18">$G34*E$36*S42/($C$36*$Q42+$D$36*$R42+$E$36*$S42+$F$36*$T42)</f>
        <v>611.08936033621455</v>
      </c>
      <c r="T34" s="45">
        <f t="shared" si="12"/>
        <v>570.63893910504828</v>
      </c>
      <c r="U34" s="85">
        <v>1800</v>
      </c>
      <c r="W34" s="1">
        <v>3</v>
      </c>
      <c r="X34" s="43">
        <f t="shared" si="13"/>
        <v>436.44051581764137</v>
      </c>
      <c r="Y34" s="41">
        <f t="shared" si="14"/>
        <v>181.99026650238025</v>
      </c>
      <c r="Z34" s="44">
        <f t="shared" si="15"/>
        <v>610.62816554117694</v>
      </c>
      <c r="AA34" s="45">
        <f t="shared" si="16"/>
        <v>570.94105213880118</v>
      </c>
      <c r="AB34" s="85">
        <v>1800</v>
      </c>
    </row>
    <row r="35" spans="1:28" ht="16.5" thickTop="1" thickBot="1">
      <c r="B35" s="1">
        <v>4</v>
      </c>
      <c r="C35" s="46">
        <f t="shared" si="7"/>
        <v>409.91362126245849</v>
      </c>
      <c r="D35" s="47">
        <f t="shared" si="3"/>
        <v>518.19269102990029</v>
      </c>
      <c r="E35" s="48">
        <f t="shared" si="3"/>
        <v>475.65448504983391</v>
      </c>
      <c r="F35" s="49">
        <f t="shared" si="3"/>
        <v>536.23920265780725</v>
      </c>
      <c r="G35" s="86">
        <v>1940</v>
      </c>
      <c r="I35" s="1">
        <v>4</v>
      </c>
      <c r="J35" s="46">
        <f t="shared" si="8"/>
        <v>164.51498779143066</v>
      </c>
      <c r="K35" s="47">
        <f t="shared" si="9"/>
        <v>758.64589885457576</v>
      </c>
      <c r="L35" s="48">
        <f t="shared" si="10"/>
        <v>575.44838326113188</v>
      </c>
      <c r="M35" s="49">
        <f t="shared" si="11"/>
        <v>441.39073009286159</v>
      </c>
      <c r="N35" s="86">
        <v>1940</v>
      </c>
      <c r="P35" s="1">
        <v>4</v>
      </c>
      <c r="Q35" s="46">
        <f>$G35*C$36*Q43/($C$36*$Q43+$D$36*$R43+$E$36*$S43+$F$36*$T43)</f>
        <v>164.50764778780629</v>
      </c>
      <c r="R35" s="47">
        <f t="shared" si="17"/>
        <v>760.44852693372422</v>
      </c>
      <c r="S35" s="48">
        <f t="shared" si="18"/>
        <v>578.17572397278298</v>
      </c>
      <c r="T35" s="49">
        <f t="shared" si="12"/>
        <v>436.86810130568642</v>
      </c>
      <c r="U35" s="86">
        <v>1940</v>
      </c>
      <c r="W35" s="1">
        <v>4</v>
      </c>
      <c r="X35" s="46">
        <f t="shared" si="13"/>
        <v>164.5191779756905</v>
      </c>
      <c r="Y35" s="47">
        <f t="shared" si="14"/>
        <v>760.22793231706976</v>
      </c>
      <c r="Z35" s="48">
        <f t="shared" si="15"/>
        <v>578.75080696249529</v>
      </c>
      <c r="AA35" s="49">
        <f t="shared" si="16"/>
        <v>436.50208274474465</v>
      </c>
      <c r="AB35" s="86">
        <v>1940</v>
      </c>
    </row>
    <row r="36" spans="1:28" ht="19.5" thickTop="1" thickBot="1">
      <c r="B36" s="1" t="s">
        <v>0</v>
      </c>
      <c r="C36" s="91">
        <v>1590</v>
      </c>
      <c r="D36" s="92">
        <v>2010</v>
      </c>
      <c r="E36" s="92">
        <v>1845</v>
      </c>
      <c r="F36" s="93">
        <v>2080</v>
      </c>
      <c r="G36" s="87">
        <v>7525</v>
      </c>
      <c r="I36" s="1" t="s">
        <v>0</v>
      </c>
      <c r="J36" s="88">
        <f>SUM(J32:J35)</f>
        <v>1524.1574227018889</v>
      </c>
      <c r="K36" s="89">
        <f t="shared" ref="K36:M36" si="19">SUM(K32:K35)</f>
        <v>2076.5568614967806</v>
      </c>
      <c r="L36" s="89">
        <f t="shared" si="19"/>
        <v>1912.8311148803809</v>
      </c>
      <c r="M36" s="90">
        <f t="shared" si="19"/>
        <v>2011.4546009209491</v>
      </c>
      <c r="N36" s="87">
        <v>7525</v>
      </c>
      <c r="P36" s="1" t="s">
        <v>0</v>
      </c>
      <c r="Q36" s="88">
        <f>SUM(Q32:Q35)</f>
        <v>1523.1377239082908</v>
      </c>
      <c r="R36" s="89">
        <f t="shared" ref="R36:T36" si="20">SUM(R32:R35)</f>
        <v>2074.7619222446488</v>
      </c>
      <c r="S36" s="89">
        <f t="shared" si="20"/>
        <v>1917.2155190415842</v>
      </c>
      <c r="T36" s="90">
        <f t="shared" si="20"/>
        <v>2009.8848348054764</v>
      </c>
      <c r="U36" s="87">
        <v>7525</v>
      </c>
      <c r="W36" s="1" t="s">
        <v>0</v>
      </c>
      <c r="X36" s="88">
        <f>SUM(X32:X35)</f>
        <v>1523.1575925403411</v>
      </c>
      <c r="Y36" s="89">
        <f t="shared" ref="Y36:AA36" si="21">SUM(Y32:Y35)</f>
        <v>2074.0315009948317</v>
      </c>
      <c r="Z36" s="89">
        <f t="shared" si="21"/>
        <v>1917.920214411077</v>
      </c>
      <c r="AA36" s="90">
        <f t="shared" si="21"/>
        <v>2009.8906920537502</v>
      </c>
      <c r="AB36" s="87">
        <v>7525</v>
      </c>
    </row>
    <row r="37" spans="1:28" ht="15.75" thickTop="1">
      <c r="C37" s="34"/>
      <c r="D37" s="34"/>
      <c r="E37" s="34"/>
      <c r="F37" s="34"/>
    </row>
    <row r="38" spans="1:28" ht="15.75" thickBot="1"/>
    <row r="39" spans="1:28" ht="19.5" customHeight="1" thickTop="1" thickBot="1">
      <c r="I39" s="1" t="s">
        <v>28</v>
      </c>
      <c r="J39" s="1">
        <v>1</v>
      </c>
      <c r="K39" s="1">
        <v>2</v>
      </c>
      <c r="L39" s="1">
        <v>3</v>
      </c>
      <c r="M39" s="1">
        <v>4</v>
      </c>
      <c r="P39" s="1" t="s">
        <v>32</v>
      </c>
      <c r="Q39" s="1">
        <v>1</v>
      </c>
      <c r="R39" s="1">
        <v>2</v>
      </c>
      <c r="S39" s="1">
        <v>3</v>
      </c>
      <c r="T39" s="1">
        <v>4</v>
      </c>
      <c r="W39" s="1" t="s">
        <v>35</v>
      </c>
      <c r="X39" s="1">
        <v>1</v>
      </c>
      <c r="Y39" s="1">
        <v>2</v>
      </c>
      <c r="Z39" s="1">
        <v>3</v>
      </c>
      <c r="AA39" s="1">
        <v>4</v>
      </c>
    </row>
    <row r="40" spans="1:28" ht="16.5" thickTop="1" thickBot="1">
      <c r="I40" s="1">
        <v>1</v>
      </c>
      <c r="J40" s="50">
        <f>G23</f>
        <v>0.81027056748150017</v>
      </c>
      <c r="K40" s="51">
        <f>G24</f>
        <v>1.4411634779220708</v>
      </c>
      <c r="L40" s="52">
        <f>G25</f>
        <v>1.1909134342619965</v>
      </c>
      <c r="M40" s="53">
        <f>G26</f>
        <v>0.39507407860686455</v>
      </c>
      <c r="P40" s="1">
        <v>1</v>
      </c>
      <c r="Q40" s="50">
        <f>I23</f>
        <v>0.80132070946932998</v>
      </c>
      <c r="R40" s="51">
        <f>I24</f>
        <v>1.4434213749645639</v>
      </c>
      <c r="S40" s="52">
        <f>I25</f>
        <v>1.1955915835086524</v>
      </c>
      <c r="T40" s="53">
        <f>I26</f>
        <v>0.39473745346915839</v>
      </c>
      <c r="W40" s="1">
        <v>1</v>
      </c>
      <c r="X40" s="50">
        <f>K23</f>
        <v>0.80063227019089855</v>
      </c>
      <c r="Y40" s="51">
        <f>K24</f>
        <v>1.4429718886831862</v>
      </c>
      <c r="Z40" s="52">
        <f>K25</f>
        <v>1.1967552587554187</v>
      </c>
      <c r="AA40" s="53">
        <f>K26</f>
        <v>0.39475670200970342</v>
      </c>
    </row>
    <row r="41" spans="1:28" ht="16.5" thickTop="1" thickBot="1">
      <c r="I41" s="1">
        <v>2</v>
      </c>
      <c r="J41" s="54">
        <f>G24</f>
        <v>1.4411634779220708</v>
      </c>
      <c r="K41" s="55">
        <f>G23</f>
        <v>0.81027056748150017</v>
      </c>
      <c r="L41" s="56">
        <f>G26</f>
        <v>0.39507407860686455</v>
      </c>
      <c r="M41" s="57">
        <f>G24</f>
        <v>1.4411634779220708</v>
      </c>
      <c r="P41" s="1">
        <v>2</v>
      </c>
      <c r="Q41" s="54">
        <f>I24</f>
        <v>1.4434213749645639</v>
      </c>
      <c r="R41" s="55">
        <f>I23</f>
        <v>0.80132070946932998</v>
      </c>
      <c r="S41" s="56">
        <f>I26</f>
        <v>0.39473745346915839</v>
      </c>
      <c r="T41" s="57">
        <f>I24</f>
        <v>1.4434213749645639</v>
      </c>
      <c r="W41" s="1">
        <v>2</v>
      </c>
      <c r="X41" s="54">
        <f>K24</f>
        <v>1.4429718886831862</v>
      </c>
      <c r="Y41" s="55">
        <f>K23</f>
        <v>0.80063227019089855</v>
      </c>
      <c r="Z41" s="56">
        <f>K26</f>
        <v>0.39475670200970342</v>
      </c>
      <c r="AA41" s="57">
        <f>K24</f>
        <v>1.4429718886831862</v>
      </c>
    </row>
    <row r="42" spans="1:28" ht="16.5" thickTop="1" thickBot="1">
      <c r="I42" s="1">
        <v>3</v>
      </c>
      <c r="J42" s="58">
        <f>G25</f>
        <v>1.1909134342619965</v>
      </c>
      <c r="K42" s="56">
        <f>G26</f>
        <v>0.39507407860686455</v>
      </c>
      <c r="L42" s="59">
        <f>G24</f>
        <v>1.4411634779220708</v>
      </c>
      <c r="M42" s="60">
        <f>G25</f>
        <v>1.1909134342619965</v>
      </c>
      <c r="P42" s="1">
        <v>3</v>
      </c>
      <c r="Q42" s="58">
        <f>I25</f>
        <v>1.1955915835086524</v>
      </c>
      <c r="R42" s="56">
        <f>I26</f>
        <v>0.39473745346915839</v>
      </c>
      <c r="S42" s="59">
        <f>I24</f>
        <v>1.4434213749645639</v>
      </c>
      <c r="T42" s="60">
        <f>I25</f>
        <v>1.1955915835086524</v>
      </c>
      <c r="W42" s="1">
        <v>3</v>
      </c>
      <c r="X42" s="58">
        <f>K25</f>
        <v>1.1967552587554187</v>
      </c>
      <c r="Y42" s="56">
        <f>K26</f>
        <v>0.39475670200970342</v>
      </c>
      <c r="Z42" s="59">
        <f>K24</f>
        <v>1.4429718886831862</v>
      </c>
      <c r="AA42" s="60">
        <f>K25</f>
        <v>1.1967552587554187</v>
      </c>
    </row>
    <row r="43" spans="1:28" ht="16.5" thickTop="1" thickBot="1">
      <c r="I43" s="1">
        <v>4</v>
      </c>
      <c r="J43" s="61">
        <f>G26</f>
        <v>0.39507407860686455</v>
      </c>
      <c r="K43" s="62">
        <f>G24</f>
        <v>1.4411634779220708</v>
      </c>
      <c r="L43" s="63">
        <f>G25</f>
        <v>1.1909134342619965</v>
      </c>
      <c r="M43" s="64">
        <f>G23</f>
        <v>0.81027056748150017</v>
      </c>
      <c r="P43" s="1">
        <v>4</v>
      </c>
      <c r="Q43" s="61">
        <f>I26</f>
        <v>0.39473745346915839</v>
      </c>
      <c r="R43" s="62">
        <f>I24</f>
        <v>1.4434213749645639</v>
      </c>
      <c r="S43" s="63">
        <f>I25</f>
        <v>1.1955915835086524</v>
      </c>
      <c r="T43" s="64">
        <f>I23</f>
        <v>0.80132070946932998</v>
      </c>
      <c r="W43" s="1">
        <v>4</v>
      </c>
      <c r="X43" s="61">
        <f>K26</f>
        <v>0.39475670200970342</v>
      </c>
      <c r="Y43" s="62">
        <f>K24</f>
        <v>1.4429718886831862</v>
      </c>
      <c r="Z43" s="63">
        <f>K25</f>
        <v>1.1967552587554187</v>
      </c>
      <c r="AA43" s="64">
        <f>K23</f>
        <v>0.80063227019089855</v>
      </c>
    </row>
    <row r="44" spans="1:28" ht="15.75" thickTop="1"/>
    <row r="45" spans="1:28" ht="15.75" thickBot="1">
      <c r="S45" t="s">
        <v>61</v>
      </c>
      <c r="W45" t="s">
        <v>55</v>
      </c>
    </row>
    <row r="46" spans="1:28" ht="19.5" thickTop="1" thickBot="1">
      <c r="S46" s="131" t="s">
        <v>12</v>
      </c>
      <c r="T46" s="133" t="s">
        <v>17</v>
      </c>
      <c r="U46" s="129"/>
      <c r="W46" s="1" t="s">
        <v>56</v>
      </c>
      <c r="X46" s="1">
        <v>1</v>
      </c>
      <c r="Y46" s="1">
        <v>2</v>
      </c>
      <c r="Z46" s="1">
        <v>3</v>
      </c>
      <c r="AA46" s="1">
        <v>4</v>
      </c>
    </row>
    <row r="47" spans="1:28" ht="16.5" thickTop="1" thickBot="1">
      <c r="A47" t="s">
        <v>52</v>
      </c>
      <c r="B47" t="s">
        <v>52</v>
      </c>
      <c r="S47" s="132"/>
      <c r="T47" s="134"/>
      <c r="U47" s="130"/>
      <c r="W47" s="1">
        <v>1</v>
      </c>
      <c r="X47" s="65">
        <f>K24</f>
        <v>1.4429718886831862</v>
      </c>
      <c r="Y47" s="66">
        <f>K23</f>
        <v>0.80063227019089855</v>
      </c>
      <c r="Z47" s="66">
        <f>K25</f>
        <v>1.1967552587554187</v>
      </c>
      <c r="AA47" s="67">
        <f>Z47</f>
        <v>1.1967552587554187</v>
      </c>
    </row>
    <row r="48" spans="1:28" ht="16.5" thickTop="1" thickBot="1">
      <c r="S48" s="118" t="s">
        <v>16</v>
      </c>
      <c r="T48" s="121" t="s">
        <v>57</v>
      </c>
      <c r="U48" s="122"/>
      <c r="W48" s="1">
        <v>2</v>
      </c>
      <c r="X48" s="68">
        <f>Y47</f>
        <v>0.80063227019089855</v>
      </c>
      <c r="Y48" s="69">
        <f>Y47</f>
        <v>0.80063227019089855</v>
      </c>
      <c r="Z48" s="69">
        <f>K26</f>
        <v>0.39475670200970342</v>
      </c>
      <c r="AA48" s="70">
        <f>X47</f>
        <v>1.4429718886831862</v>
      </c>
    </row>
    <row r="49" spans="1:27" ht="19.5" thickTop="1" thickBot="1">
      <c r="B49" s="2"/>
      <c r="C49" s="82">
        <v>1</v>
      </c>
      <c r="D49" s="82">
        <v>2</v>
      </c>
      <c r="E49" s="82">
        <v>3</v>
      </c>
      <c r="F49" s="82">
        <v>4</v>
      </c>
      <c r="G49" s="82" t="s">
        <v>40</v>
      </c>
      <c r="H49" s="82" t="s">
        <v>5</v>
      </c>
      <c r="I49" s="82" t="s">
        <v>39</v>
      </c>
      <c r="J49" s="82" t="s">
        <v>46</v>
      </c>
      <c r="K49" s="82" t="s">
        <v>48</v>
      </c>
      <c r="S49" s="119" t="s">
        <v>13</v>
      </c>
      <c r="T49" s="123" t="s">
        <v>58</v>
      </c>
      <c r="U49" s="124"/>
      <c r="W49" s="1">
        <v>3</v>
      </c>
      <c r="X49" s="68">
        <f>Z47</f>
        <v>1.1967552587554187</v>
      </c>
      <c r="Y49" s="69">
        <f>Z48</f>
        <v>0.39475670200970342</v>
      </c>
      <c r="Z49" s="69">
        <f>X47</f>
        <v>1.4429718886831862</v>
      </c>
      <c r="AA49" s="70">
        <f>Z50</f>
        <v>0.39475670200970342</v>
      </c>
    </row>
    <row r="50" spans="1:27" ht="16.5" thickTop="1" thickBot="1">
      <c r="B50" s="82">
        <v>1</v>
      </c>
      <c r="C50" s="33">
        <f>$I50*$H50*C$56*C$55*X47</f>
        <v>393.20499664300047</v>
      </c>
      <c r="D50" s="74">
        <f t="shared" ref="D50:F50" si="22">$I50*$H50*D$56*D$55*Y47</f>
        <v>364.01840276016651</v>
      </c>
      <c r="E50" s="74">
        <f t="shared" si="22"/>
        <v>227.03154891500387</v>
      </c>
      <c r="F50" s="74">
        <f t="shared" si="22"/>
        <v>494.74505168182924</v>
      </c>
      <c r="G50" s="4">
        <f>SUM(C50:F50)</f>
        <v>1479</v>
      </c>
      <c r="H50" s="79">
        <v>1479</v>
      </c>
      <c r="I50" s="4">
        <f>1/($C$55*$C$56*$X47+$D$55*$D$56*$Y47+$E$55*$E$56*$Z47+$F$55*$F$56*$AA47)</f>
        <v>9.2677989409140508E-5</v>
      </c>
      <c r="J50" s="77" t="s">
        <v>51</v>
      </c>
      <c r="K50" s="5">
        <f>G50/H50</f>
        <v>1</v>
      </c>
      <c r="S50" s="119" t="s">
        <v>14</v>
      </c>
      <c r="T50" s="123" t="s">
        <v>59</v>
      </c>
      <c r="U50" s="124"/>
      <c r="W50" s="1">
        <v>4</v>
      </c>
      <c r="X50" s="71">
        <f>Z47</f>
        <v>1.1967552587554187</v>
      </c>
      <c r="Y50" s="72">
        <f>X47</f>
        <v>1.4429718886831862</v>
      </c>
      <c r="Z50" s="72">
        <f>Y49</f>
        <v>0.39475670200970342</v>
      </c>
      <c r="AA50" s="73">
        <f>Y47</f>
        <v>0.80063227019089855</v>
      </c>
    </row>
    <row r="51" spans="1:27" ht="16.5" thickTop="1" thickBot="1">
      <c r="B51" s="82">
        <v>2</v>
      </c>
      <c r="C51" s="75">
        <f t="shared" ref="C51:C53" si="23">$I51*$H51*C$56*C$55*X48</f>
        <v>480.50608683527065</v>
      </c>
      <c r="D51" s="76">
        <f t="shared" ref="D51:D53" si="24">$I51*$H51*D$56*D$55*Y48</f>
        <v>801.72972335643499</v>
      </c>
      <c r="E51" s="76">
        <f t="shared" ref="E51:E53" si="25">$I51*$H51*E$56*E$55*Z48</f>
        <v>164.93583551441753</v>
      </c>
      <c r="F51" s="76">
        <f t="shared" ref="F51:F53" si="26">$I51*$H51*F$56*F$55*AA48</f>
        <v>1313.8283542938771</v>
      </c>
      <c r="G51" s="7">
        <f t="shared" ref="G51:G53" si="27">SUM(C51:F51)</f>
        <v>2761</v>
      </c>
      <c r="H51" s="80">
        <v>2761</v>
      </c>
      <c r="I51" s="7">
        <f>1/($C$55*$C$56*$X48+$D$55*$D$56*$Y48+$E$55*$E$56*$Z48+$F$55*$F$56*$AA48)</f>
        <v>1.0934099359023033E-4</v>
      </c>
      <c r="J51" s="78" t="s">
        <v>51</v>
      </c>
      <c r="K51" s="8">
        <f t="shared" ref="K51:K53" si="28">G51/H51</f>
        <v>1</v>
      </c>
      <c r="S51" s="120" t="s">
        <v>15</v>
      </c>
      <c r="T51" s="125" t="s">
        <v>60</v>
      </c>
      <c r="U51" s="126"/>
    </row>
    <row r="52" spans="1:27" ht="16.5" thickTop="1" thickBot="1">
      <c r="B52" s="82">
        <v>3</v>
      </c>
      <c r="C52" s="75">
        <f t="shared" si="23"/>
        <v>965.33126087829044</v>
      </c>
      <c r="D52" s="76">
        <f t="shared" si="24"/>
        <v>531.28753830211076</v>
      </c>
      <c r="E52" s="76">
        <f t="shared" si="25"/>
        <v>810.30516358138152</v>
      </c>
      <c r="F52" s="76">
        <f t="shared" si="26"/>
        <v>483.07603723821711</v>
      </c>
      <c r="G52" s="7">
        <f t="shared" si="27"/>
        <v>2789.9999999999995</v>
      </c>
      <c r="H52" s="80">
        <v>2790</v>
      </c>
      <c r="I52" s="7">
        <f t="shared" ref="I52" si="29">1/($C$55*$C$56*$X49+$D$55*$D$56*$Y49+$E$55*$E$56*$Z49+$F$55*$F$56*$AA49)</f>
        <v>1.4542880736541616E-4</v>
      </c>
      <c r="J52" s="78" t="s">
        <v>51</v>
      </c>
      <c r="K52" s="8">
        <f t="shared" si="28"/>
        <v>0.99999999999999989</v>
      </c>
    </row>
    <row r="53" spans="1:27" ht="16.5" thickTop="1" thickBot="1">
      <c r="B53" s="82">
        <v>4</v>
      </c>
      <c r="C53" s="75">
        <f t="shared" si="23"/>
        <v>524.15571256127907</v>
      </c>
      <c r="D53" s="76">
        <f t="shared" si="24"/>
        <v>1054.488725691637</v>
      </c>
      <c r="E53" s="76">
        <f t="shared" si="25"/>
        <v>120.36610326650217</v>
      </c>
      <c r="F53" s="76">
        <f t="shared" si="26"/>
        <v>531.98945848058179</v>
      </c>
      <c r="G53" s="7">
        <f t="shared" si="27"/>
        <v>2231</v>
      </c>
      <c r="H53" s="80">
        <v>2231</v>
      </c>
      <c r="I53" s="7">
        <f>1/($C$55*$C$56*$X50+$D$55*$D$56*$Y50+$E$55*$E$56*$Z50+$F$55*$F$56*$AA50)</f>
        <v>9.8750437523693261E-5</v>
      </c>
      <c r="J53" s="78" t="s">
        <v>51</v>
      </c>
      <c r="K53" s="8">
        <f t="shared" si="28"/>
        <v>1</v>
      </c>
    </row>
    <row r="54" spans="1:27" ht="19.5" thickTop="1" thickBot="1">
      <c r="B54" s="82" t="s">
        <v>41</v>
      </c>
      <c r="C54" s="75">
        <f>SUM(C50:C53)</f>
        <v>2363.1980569178404</v>
      </c>
      <c r="D54" s="76">
        <f t="shared" ref="D54:F54" si="30">SUM(D50:D53)</f>
        <v>2751.5243901103495</v>
      </c>
      <c r="E54" s="76">
        <f t="shared" si="30"/>
        <v>1322.6386512773051</v>
      </c>
      <c r="F54" s="76">
        <f t="shared" si="30"/>
        <v>2823.638901694505</v>
      </c>
      <c r="G54" s="7">
        <f>SUM(G50:G53)</f>
        <v>9261</v>
      </c>
      <c r="H54" s="80"/>
      <c r="I54" s="7"/>
      <c r="J54" s="7"/>
      <c r="K54" s="8"/>
    </row>
    <row r="55" spans="1:27" ht="19.5" thickTop="1" thickBot="1">
      <c r="B55" s="82" t="s">
        <v>6</v>
      </c>
      <c r="C55" s="81">
        <v>1988</v>
      </c>
      <c r="D55" s="80">
        <v>3317</v>
      </c>
      <c r="E55" s="80">
        <v>1384</v>
      </c>
      <c r="F55" s="80">
        <v>3016</v>
      </c>
      <c r="G55" s="80"/>
      <c r="H55" s="80"/>
      <c r="I55" s="7"/>
      <c r="J55" s="7"/>
      <c r="K55" s="8"/>
    </row>
    <row r="56" spans="1:27" ht="19.5" thickTop="1" thickBot="1">
      <c r="B56" s="82" t="s">
        <v>38</v>
      </c>
      <c r="C56" s="6">
        <v>1</v>
      </c>
      <c r="D56" s="7">
        <v>1</v>
      </c>
      <c r="E56" s="7">
        <v>1</v>
      </c>
      <c r="F56" s="7">
        <v>1</v>
      </c>
      <c r="G56" s="7"/>
      <c r="H56" s="7"/>
      <c r="I56" s="7"/>
      <c r="J56" s="7"/>
      <c r="K56" s="8"/>
    </row>
    <row r="57" spans="1:27" ht="19.5" thickTop="1" thickBot="1">
      <c r="B57" s="82" t="s">
        <v>50</v>
      </c>
      <c r="C57" s="150">
        <f>C54/C55</f>
        <v>1.1887314169606844</v>
      </c>
      <c r="D57" s="151">
        <f>D54/D55</f>
        <v>0.82952197470917988</v>
      </c>
      <c r="E57" s="151">
        <f t="shared" ref="E57:F57" si="31">E54/E55</f>
        <v>0.9556637653737754</v>
      </c>
      <c r="F57" s="151">
        <f t="shared" si="31"/>
        <v>0.93621979499154673</v>
      </c>
      <c r="G57" s="10"/>
      <c r="H57" s="10"/>
      <c r="I57" s="10"/>
      <c r="J57" s="10"/>
      <c r="K57" s="11"/>
    </row>
    <row r="58" spans="1:27" ht="15.75" thickTop="1"/>
    <row r="59" spans="1:27" ht="15.75" thickBot="1">
      <c r="A59" t="s">
        <v>53</v>
      </c>
      <c r="B59" t="s">
        <v>53</v>
      </c>
    </row>
    <row r="60" spans="1:27" ht="19.5" thickTop="1" thickBot="1">
      <c r="B60" s="2"/>
      <c r="C60" s="82">
        <v>1</v>
      </c>
      <c r="D60" s="82">
        <v>2</v>
      </c>
      <c r="E60" s="82">
        <v>3</v>
      </c>
      <c r="F60" s="82">
        <v>4</v>
      </c>
      <c r="G60" s="82" t="s">
        <v>42</v>
      </c>
      <c r="H60" s="82" t="s">
        <v>5</v>
      </c>
      <c r="I60" s="82" t="s">
        <v>39</v>
      </c>
      <c r="J60" s="82" t="s">
        <v>46</v>
      </c>
      <c r="K60" s="82" t="s">
        <v>47</v>
      </c>
    </row>
    <row r="61" spans="1:27" ht="16.5" thickTop="1" thickBot="1">
      <c r="B61" s="82">
        <v>1</v>
      </c>
      <c r="C61" s="33">
        <f>$I61*$H61*C$67*C$66*X47</f>
        <v>318.58086578938128</v>
      </c>
      <c r="D61" s="74">
        <f t="shared" ref="D61:F61" si="32">$I61*$H61*D$67*D$66*Y47</f>
        <v>422.64899968485207</v>
      </c>
      <c r="E61" s="74">
        <f t="shared" si="32"/>
        <v>228.80499086840476</v>
      </c>
      <c r="F61" s="74">
        <f t="shared" si="32"/>
        <v>508.96514365736158</v>
      </c>
      <c r="G61" s="4">
        <f>SUM(C61:F61)</f>
        <v>1478.9999999999995</v>
      </c>
      <c r="H61" s="79">
        <v>1479</v>
      </c>
      <c r="I61" s="4">
        <f>1/($C$66*$C$67*$X47+$D$66*$D$67*$Y47+$E$66*$E$67*$Z47+$F$66*$F$67*$AA47)</f>
        <v>8.9260847192578253E-5</v>
      </c>
      <c r="J61" s="4">
        <f>I50</f>
        <v>9.2677989409140508E-5</v>
      </c>
      <c r="K61" s="5">
        <f>G61/H61</f>
        <v>0.99999999999999967</v>
      </c>
    </row>
    <row r="62" spans="1:27" ht="16.5" thickTop="1" thickBot="1">
      <c r="B62" s="82">
        <v>2</v>
      </c>
      <c r="C62" s="75">
        <f t="shared" ref="C62:C64" si="33">$I62*$H62*C$67*C$66*X48</f>
        <v>378.75230159762566</v>
      </c>
      <c r="D62" s="76">
        <f t="shared" ref="D62:D64" si="34">$I62*$H62*D$67*D$66*Y48</f>
        <v>905.60793167613838</v>
      </c>
      <c r="E62" s="76">
        <f t="shared" ref="E62:E64" si="35">$I62*$H62*E$67*E$66*Z48</f>
        <v>161.71489868866334</v>
      </c>
      <c r="F62" s="76">
        <f t="shared" ref="F62:F64" si="36">$I62*$H62*F$67*F$66*AA48</f>
        <v>1314.9248680375724</v>
      </c>
      <c r="G62" s="7">
        <f t="shared" ref="G62:G64" si="37">SUM(C62:F62)</f>
        <v>2761</v>
      </c>
      <c r="H62" s="80">
        <v>2761</v>
      </c>
      <c r="I62" s="7">
        <f>1/($C$66*$C$67*$X48+$D$66*$D$67*$Y48+$E$66*$E$67*$Z48+$F$66*$F$67*$AA48)</f>
        <v>1.0245263769387543E-4</v>
      </c>
      <c r="J62" s="7">
        <f t="shared" ref="J62:J64" si="38">I51</f>
        <v>1.0934099359023033E-4</v>
      </c>
      <c r="K62" s="8">
        <f t="shared" ref="K62:K64" si="39">G62/H62</f>
        <v>1</v>
      </c>
    </row>
    <row r="63" spans="1:27" ht="16.5" thickTop="1" thickBot="1">
      <c r="B63" s="82">
        <v>3</v>
      </c>
      <c r="C63" s="75">
        <f t="shared" si="33"/>
        <v>804.44887856083744</v>
      </c>
      <c r="D63" s="76">
        <f t="shared" si="34"/>
        <v>634.46483288799891</v>
      </c>
      <c r="E63" s="76">
        <f t="shared" si="35"/>
        <v>839.94201858843451</v>
      </c>
      <c r="F63" s="76">
        <f t="shared" si="36"/>
        <v>511.14426996272971</v>
      </c>
      <c r="G63" s="7">
        <f t="shared" si="37"/>
        <v>2790.0000000000005</v>
      </c>
      <c r="H63" s="80">
        <v>2790</v>
      </c>
      <c r="I63" s="7">
        <f t="shared" ref="I63:I64" si="40">1/($C$66*$C$67*$X49+$D$66*$D$67*$Y49+$E$66*$E$67*$Z49+$F$66*$F$67*$AA49)</f>
        <v>1.4406426357351914E-4</v>
      </c>
      <c r="J63" s="7">
        <f t="shared" si="38"/>
        <v>1.4542880736541616E-4</v>
      </c>
      <c r="K63" s="8">
        <f t="shared" si="39"/>
        <v>1.0000000000000002</v>
      </c>
    </row>
    <row r="64" spans="1:27" ht="16.5" thickTop="1" thickBot="1">
      <c r="B64" s="82">
        <v>4</v>
      </c>
      <c r="C64" s="75">
        <f t="shared" si="33"/>
        <v>408.81133227878797</v>
      </c>
      <c r="D64" s="76">
        <f t="shared" si="34"/>
        <v>1178.5835871172596</v>
      </c>
      <c r="E64" s="76">
        <f t="shared" si="35"/>
        <v>116.77380309710991</v>
      </c>
      <c r="F64" s="76">
        <f t="shared" si="36"/>
        <v>526.83127750684264</v>
      </c>
      <c r="G64" s="7">
        <f t="shared" si="37"/>
        <v>2231</v>
      </c>
      <c r="H64" s="80">
        <v>2231</v>
      </c>
      <c r="I64" s="7">
        <f t="shared" si="40"/>
        <v>9.1555696729117258E-5</v>
      </c>
      <c r="J64" s="7">
        <f t="shared" si="38"/>
        <v>9.8750437523693261E-5</v>
      </c>
      <c r="K64" s="8">
        <f t="shared" si="39"/>
        <v>1</v>
      </c>
    </row>
    <row r="65" spans="1:11" ht="19.5" thickTop="1" thickBot="1">
      <c r="B65" s="82" t="s">
        <v>44</v>
      </c>
      <c r="C65" s="75">
        <f>SUM(C61:C64)</f>
        <v>1910.5933782266325</v>
      </c>
      <c r="D65" s="76">
        <f t="shared" ref="D65" si="41">SUM(D61:D64)</f>
        <v>3141.3053513662489</v>
      </c>
      <c r="E65" s="76">
        <f t="shared" ref="E65" si="42">SUM(E61:E64)</f>
        <v>1347.2357112426125</v>
      </c>
      <c r="F65" s="76">
        <f t="shared" ref="F65" si="43">SUM(F61:F64)</f>
        <v>2861.8655591645061</v>
      </c>
      <c r="G65" s="7">
        <f>SUM(G61:G64)</f>
        <v>9261</v>
      </c>
      <c r="H65" s="80"/>
      <c r="I65" s="7"/>
      <c r="J65" s="7"/>
      <c r="K65" s="8"/>
    </row>
    <row r="66" spans="1:11" ht="19.5" thickTop="1" thickBot="1">
      <c r="B66" s="82" t="s">
        <v>6</v>
      </c>
      <c r="C66" s="81">
        <v>1988</v>
      </c>
      <c r="D66" s="80">
        <v>3317</v>
      </c>
      <c r="E66" s="80">
        <v>1384</v>
      </c>
      <c r="F66" s="80">
        <v>3016</v>
      </c>
      <c r="G66" s="80"/>
      <c r="H66" s="80"/>
      <c r="I66" s="7"/>
      <c r="J66" s="7"/>
      <c r="K66" s="8"/>
    </row>
    <row r="67" spans="1:11" ht="19.5" thickTop="1" thickBot="1">
      <c r="B67" s="82" t="s">
        <v>38</v>
      </c>
      <c r="C67" s="148">
        <f>1/($J$61*$H$61*$X47+$J$62*$H$62*$Y47+$J$63*$H$63*$Z47+$J$64*$H$64*$AA47)</f>
        <v>0.8412329191709027</v>
      </c>
      <c r="D67" s="149">
        <f>1/($J$61*$H$61*$X48+$J$62*$H$62*$Y48+$J$63*$H$63*$Z48+$J$64*$H$64*$AA48)</f>
        <v>1.2055135734657152</v>
      </c>
      <c r="E67" s="149">
        <f>1/($J$61*$H$61*$X49+$J$62*$H$62*$Y49+$J$63*$H$63*$Z49+$J$64*$H$64*$AA49)</f>
        <v>1.0463931313843253</v>
      </c>
      <c r="F67" s="149">
        <f>1/($J$61*$H$61*$X50+$J$62*$H$62*$Y50+$J$63*$H$63*$Z50+$J$64*$H$64*$AA50)</f>
        <v>1.0681252472439222</v>
      </c>
      <c r="G67" s="7"/>
      <c r="H67" s="7"/>
      <c r="I67" s="7"/>
      <c r="J67" s="7"/>
      <c r="K67" s="8"/>
    </row>
    <row r="68" spans="1:11" ht="19.5" thickTop="1" thickBot="1">
      <c r="B68" s="82" t="s">
        <v>62</v>
      </c>
      <c r="C68" s="150">
        <f>C65/C66</f>
        <v>0.96106306751842674</v>
      </c>
      <c r="D68" s="151">
        <f>D65/D66</f>
        <v>0.94703206251620409</v>
      </c>
      <c r="E68" s="151">
        <f t="shared" ref="E68:F68" si="44">E65/E66</f>
        <v>0.9734362075452403</v>
      </c>
      <c r="F68" s="151">
        <f t="shared" si="44"/>
        <v>0.94889441616860282</v>
      </c>
      <c r="G68" s="10"/>
      <c r="H68" s="10"/>
      <c r="I68" s="10"/>
      <c r="J68" s="10"/>
      <c r="K68" s="11"/>
    </row>
    <row r="69" spans="1:11" ht="15.75" thickTop="1">
      <c r="B69" s="83"/>
    </row>
    <row r="70" spans="1:11" ht="15.75" thickBot="1">
      <c r="A70" t="s">
        <v>54</v>
      </c>
    </row>
    <row r="71" spans="1:11" ht="19.5" thickTop="1" thickBot="1">
      <c r="B71" s="2"/>
      <c r="C71" s="82">
        <v>1</v>
      </c>
      <c r="D71" s="82">
        <v>2</v>
      </c>
      <c r="E71" s="82">
        <v>3</v>
      </c>
      <c r="F71" s="82">
        <v>4</v>
      </c>
      <c r="G71" s="82" t="s">
        <v>43</v>
      </c>
      <c r="H71" s="82" t="s">
        <v>5</v>
      </c>
      <c r="I71" s="82" t="s">
        <v>39</v>
      </c>
      <c r="J71" s="82" t="s">
        <v>46</v>
      </c>
      <c r="K71" s="82" t="s">
        <v>49</v>
      </c>
    </row>
    <row r="72" spans="1:11" ht="16.5" thickTop="1" thickBot="1">
      <c r="B72" s="82">
        <v>1</v>
      </c>
      <c r="C72" s="33">
        <f>$I72*$H72*C$78*C$77*X47</f>
        <v>321.48039911268222</v>
      </c>
      <c r="D72" s="74">
        <f t="shared" ref="D72:F72" si="45">$I72*$H72*D$78*D$77*Y47</f>
        <v>432.81455947489127</v>
      </c>
      <c r="E72" s="74">
        <f t="shared" si="45"/>
        <v>227.95267666245419</v>
      </c>
      <c r="F72" s="74">
        <f t="shared" si="45"/>
        <v>496.7523647499724</v>
      </c>
      <c r="G72" s="4">
        <f>SUM(C72:F72)</f>
        <v>1479.0000000000002</v>
      </c>
      <c r="H72" s="79">
        <v>1479</v>
      </c>
      <c r="I72" s="4">
        <f>1/($C$77*$C$78*$X47+$D$77*$D$78*$Y47+$E$77*$E$78*$Z47+$F$77*$F$78*$AA47)</f>
        <v>8.6566070359928005E-5</v>
      </c>
      <c r="J72" s="4">
        <f>I61</f>
        <v>8.9260847192578253E-5</v>
      </c>
      <c r="K72" s="5">
        <f>G72/H72</f>
        <v>1.0000000000000002</v>
      </c>
    </row>
    <row r="73" spans="1:11" ht="16.5" thickTop="1" thickBot="1">
      <c r="B73" s="82">
        <v>2</v>
      </c>
      <c r="C73" s="75">
        <f t="shared" ref="C73:C75" si="46">$I73*$H73*C$78*C$77*X48</f>
        <v>383.16058147399093</v>
      </c>
      <c r="D73" s="76">
        <f t="shared" ref="D73:D75" si="47">$I73*$H73*D$78*D$77*Y48</f>
        <v>929.72169677689772</v>
      </c>
      <c r="E73" s="76">
        <f t="shared" ref="E73:E75" si="48">$I73*$H73*E$78*E$77*Z48</f>
        <v>161.51764291160464</v>
      </c>
      <c r="F73" s="76">
        <f t="shared" ref="F73:F75" si="49">$I73*$H73*F$78*F$77*AA48</f>
        <v>1286.6000788375065</v>
      </c>
      <c r="G73" s="7">
        <f t="shared" ref="G73:G75" si="50">SUM(C73:F73)</f>
        <v>2761</v>
      </c>
      <c r="H73" s="80">
        <v>2761</v>
      </c>
      <c r="I73" s="7">
        <f t="shared" ref="I73:I75" si="51">1/($C$77*$C$78*$X48+$D$77*$D$78*$Y48+$E$77*$E$78*$Z48+$F$77*$F$78*$AA48)</f>
        <v>9.9609457586901206E-5</v>
      </c>
      <c r="J73" s="7">
        <f t="shared" ref="J73:J75" si="52">I62</f>
        <v>1.0245263769387543E-4</v>
      </c>
      <c r="K73" s="8">
        <f t="shared" ref="K73:K75" si="53">G73/H73</f>
        <v>1</v>
      </c>
    </row>
    <row r="74" spans="1:11" ht="16.5" thickTop="1" thickBot="1">
      <c r="B74" s="82">
        <v>3</v>
      </c>
      <c r="C74" s="75">
        <f t="shared" si="46"/>
        <v>809.68450712133608</v>
      </c>
      <c r="D74" s="76">
        <f t="shared" si="47"/>
        <v>648.055408278036</v>
      </c>
      <c r="E74" s="76">
        <f t="shared" si="48"/>
        <v>834.66283961848876</v>
      </c>
      <c r="F74" s="76">
        <f t="shared" si="49"/>
        <v>497.5972449821391</v>
      </c>
      <c r="G74" s="7">
        <f t="shared" si="50"/>
        <v>2790</v>
      </c>
      <c r="H74" s="80">
        <v>2790</v>
      </c>
      <c r="I74" s="7">
        <f t="shared" si="51"/>
        <v>1.3935595456363603E-4</v>
      </c>
      <c r="J74" s="7">
        <f t="shared" si="52"/>
        <v>1.4406426357351914E-4</v>
      </c>
      <c r="K74" s="8">
        <f t="shared" si="53"/>
        <v>1</v>
      </c>
    </row>
    <row r="75" spans="1:11" ht="16.5" thickTop="1" thickBot="1">
      <c r="B75" s="82">
        <v>4</v>
      </c>
      <c r="C75" s="75">
        <f t="shared" si="46"/>
        <v>409.05001351007155</v>
      </c>
      <c r="D75" s="76">
        <f t="shared" si="47"/>
        <v>1196.7435066602254</v>
      </c>
      <c r="E75" s="76">
        <f t="shared" si="48"/>
        <v>115.3568270538391</v>
      </c>
      <c r="F75" s="76">
        <f t="shared" si="49"/>
        <v>509.84965277586451</v>
      </c>
      <c r="G75" s="7">
        <f t="shared" si="50"/>
        <v>2231.0000000000005</v>
      </c>
      <c r="H75" s="80">
        <v>2231</v>
      </c>
      <c r="I75" s="7">
        <f t="shared" si="51"/>
        <v>8.8042171472361709E-5</v>
      </c>
      <c r="J75" s="7">
        <f t="shared" si="52"/>
        <v>9.1555696729117258E-5</v>
      </c>
      <c r="K75" s="8">
        <f t="shared" si="53"/>
        <v>1.0000000000000002</v>
      </c>
    </row>
    <row r="76" spans="1:11" ht="19.5" thickTop="1" thickBot="1">
      <c r="B76" s="82" t="s">
        <v>45</v>
      </c>
      <c r="C76" s="75">
        <f>SUM(C72:C75)</f>
        <v>1923.3755012180807</v>
      </c>
      <c r="D76" s="76">
        <f t="shared" ref="D76" si="54">SUM(D72:D75)</f>
        <v>3207.3351711900505</v>
      </c>
      <c r="E76" s="76">
        <f t="shared" ref="E76" si="55">SUM(E72:E75)</f>
        <v>1339.4899862463869</v>
      </c>
      <c r="F76" s="76">
        <f t="shared" ref="F76" si="56">SUM(F72:F75)</f>
        <v>2790.7993413454824</v>
      </c>
      <c r="G76" s="7">
        <f>SUM(G72:G75)</f>
        <v>9261</v>
      </c>
      <c r="H76" s="80"/>
      <c r="I76" s="7"/>
      <c r="J76" s="7"/>
      <c r="K76" s="8"/>
    </row>
    <row r="77" spans="1:11" ht="19.5" thickTop="1" thickBot="1">
      <c r="B77" s="82" t="s">
        <v>6</v>
      </c>
      <c r="C77" s="81">
        <v>1988</v>
      </c>
      <c r="D77" s="80">
        <v>3317</v>
      </c>
      <c r="E77" s="80">
        <v>1384</v>
      </c>
      <c r="F77" s="80">
        <v>3016</v>
      </c>
      <c r="G77" s="80"/>
      <c r="H77" s="80"/>
      <c r="I77" s="7"/>
      <c r="J77" s="7"/>
      <c r="K77" s="8"/>
    </row>
    <row r="78" spans="1:11" ht="19.5" thickTop="1" thickBot="1">
      <c r="B78" s="82" t="s">
        <v>38</v>
      </c>
      <c r="C78" s="6">
        <f>1/($J$72*$H$72*$X47+$J$73*$H$73*$Y47+$J$74*$H$74*$Z47+$J$75*$H$75*$AA47)</f>
        <v>0.87531500023516773</v>
      </c>
      <c r="D78" s="7">
        <f>1/($J$72*$H$72*$X48+$J$73*$H$73*$Y48+$J$74*$H$74*$Z48+$J$75*$H$75*$AA48)</f>
        <v>1.2729385003742555</v>
      </c>
      <c r="E78" s="7">
        <f>1/($J$72*$H$72*$X49+$J$73*$H$73*$Y49+$J$74*$H$74*$Z49+$J$75*$H$75*$AA49)</f>
        <v>1.0749478222338411</v>
      </c>
      <c r="F78" s="7">
        <f>1/($J$72*$H$72*$X49+$J$73*$H$73*$Y49+$J$74*$H$74*$Z49+$J$75*$H$75*$AA49)</f>
        <v>1.0749478222338411</v>
      </c>
      <c r="G78" s="7"/>
      <c r="H78" s="7"/>
      <c r="I78" s="7"/>
      <c r="J78" s="7"/>
      <c r="K78" s="8"/>
    </row>
    <row r="79" spans="1:11" ht="19.5" thickTop="1" thickBot="1">
      <c r="B79" s="82" t="s">
        <v>50</v>
      </c>
      <c r="C79" s="9">
        <f>C76/C77</f>
        <v>0.96749270685014122</v>
      </c>
      <c r="D79" s="10">
        <f>D76/D77</f>
        <v>0.96693855025325615</v>
      </c>
      <c r="E79" s="10">
        <f t="shared" ref="E79:F79" si="57">E76/E77</f>
        <v>0.96783958543814086</v>
      </c>
      <c r="F79" s="10">
        <f t="shared" si="57"/>
        <v>0.92533134659996097</v>
      </c>
      <c r="G79" s="10"/>
      <c r="H79" s="10"/>
      <c r="I79" s="10"/>
      <c r="J79" s="10"/>
      <c r="K79" s="11"/>
    </row>
    <row r="80" spans="1:11" ht="15.75" thickTop="1"/>
  </sheetData>
  <mergeCells count="17">
    <mergeCell ref="H21:H22"/>
    <mergeCell ref="I21:I22"/>
    <mergeCell ref="J21:J22"/>
    <mergeCell ref="B21:B22"/>
    <mergeCell ref="C21:C22"/>
    <mergeCell ref="D21:D22"/>
    <mergeCell ref="E21:E22"/>
    <mergeCell ref="F21:F22"/>
    <mergeCell ref="G21:G22"/>
    <mergeCell ref="T48:U48"/>
    <mergeCell ref="T49:U49"/>
    <mergeCell ref="T50:U50"/>
    <mergeCell ref="T51:U51"/>
    <mergeCell ref="K21:K22"/>
    <mergeCell ref="L21:L22"/>
    <mergeCell ref="S46:S47"/>
    <mergeCell ref="T46:U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2017-06-07T21:23:31Z</dcterms:created>
  <dcterms:modified xsi:type="dcterms:W3CDTF">2017-06-13T08:59:28Z</dcterms:modified>
</cp:coreProperties>
</file>